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NMY GPD\MQA\Revised COPPA\"/>
    </mc:Choice>
  </mc:AlternateContent>
  <bookViews>
    <workbookView showSheetTabs="0" xWindow="0" yWindow="0" windowWidth="15360" windowHeight="11380" activeTab="2"/>
  </bookViews>
  <sheets>
    <sheet name="Sheet4" sheetId="10" r:id="rId1"/>
    <sheet name="Sheet4 (2)" sheetId="11" r:id="rId2"/>
    <sheet name="Sheet6" sheetId="13" r:id="rId3"/>
    <sheet name="Sheet1" sheetId="1" r:id="rId4"/>
    <sheet name="Sheet1 (2)" sheetId="4" r:id="rId5"/>
    <sheet name="Sheet1 (3)" sheetId="5" r:id="rId6"/>
    <sheet name="Sheet1 (4)" sheetId="6" r:id="rId7"/>
    <sheet name="Sheet1 (5)" sheetId="7" r:id="rId8"/>
    <sheet name="Sheet1 (6)" sheetId="8" r:id="rId9"/>
    <sheet name="Sheet1 (7)" sheetId="9" r:id="rId10"/>
    <sheet name="Sheet2" sheetId="2" state="hidden" r:id="rId11"/>
    <sheet name="Sheet5" sheetId="12" r:id="rId12"/>
    <sheet name="Sheet3" sheetId="3" state="hidden" r:id="rId13"/>
    <sheet name="Sheet7" sheetId="14" state="hidden" r:id="rId14"/>
    <sheet name="Sheet7 (2)" sheetId="15" state="hidden" r:id="rId15"/>
    <sheet name="Sheet7 (3)" sheetId="16" state="hidden" r:id="rId16"/>
    <sheet name="Sheet7 (4)" sheetId="17" state="hidden" r:id="rId17"/>
    <sheet name="Sheet7 (5)" sheetId="18" state="hidden" r:id="rId18"/>
    <sheet name="Sheet7 (6)" sheetId="19" state="hidden" r:id="rId19"/>
    <sheet name="Sheet7 (7)" sheetId="20" state="hidden" r:id="rId20"/>
    <sheet name="ReportFA" sheetId="21" r:id="rId21"/>
    <sheet name="ReportPA" sheetId="33" r:id="rId22"/>
    <sheet name="Table1" sheetId="23" r:id="rId23"/>
    <sheet name="Table2" sheetId="24" r:id="rId24"/>
    <sheet name="Table3" sheetId="25" r:id="rId25"/>
    <sheet name="Table4" sheetId="69" r:id="rId26"/>
    <sheet name="Table5" sheetId="70" r:id="rId27"/>
    <sheet name="Table6" sheetId="28" r:id="rId28"/>
    <sheet name="Table7" sheetId="29" r:id="rId29"/>
    <sheet name="Table8" sheetId="30" r:id="rId30"/>
    <sheet name="Sheet2 (2)" sheetId="71" state="hidden" r:id="rId31"/>
    <sheet name="Sheet8" sheetId="72" r:id="rId32"/>
    <sheet name="Sheet9" sheetId="73" r:id="rId33"/>
  </sheets>
  <definedNames>
    <definedName name="_ftn1" localSheetId="3">Sheet1!$D$6</definedName>
    <definedName name="_ftn1" localSheetId="4">'Sheet1 (2)'!#REF!</definedName>
    <definedName name="_ftn1" localSheetId="5">'Sheet1 (3)'!#REF!</definedName>
    <definedName name="_ftn1" localSheetId="6">'Sheet1 (4)'!#REF!</definedName>
    <definedName name="_ftn1" localSheetId="7">'Sheet1 (5)'!#REF!</definedName>
    <definedName name="_ftn1" localSheetId="8">'Sheet1 (6)'!#REF!</definedName>
    <definedName name="_ftn1" localSheetId="9">'Sheet1 (7)'!#REF!</definedName>
    <definedName name="_ftn2" localSheetId="10">Sheet2!$C$89</definedName>
    <definedName name="_ftn2" localSheetId="30">'Sheet2 (2)'!$C$89</definedName>
    <definedName name="_ftn3" localSheetId="10">Sheet2!$C$90</definedName>
    <definedName name="_ftn3" localSheetId="30">'Sheet2 (2)'!$C$90</definedName>
    <definedName name="_ftnref1" localSheetId="3">Sheet1!#REF!</definedName>
    <definedName name="_ftnref1" localSheetId="4">'Sheet1 (2)'!#REF!</definedName>
    <definedName name="_ftnref1" localSheetId="5">'Sheet1 (3)'!#REF!</definedName>
    <definedName name="_ftnref1" localSheetId="6">'Sheet1 (4)'!#REF!</definedName>
    <definedName name="_ftnref1" localSheetId="7">'Sheet1 (5)'!#REF!</definedName>
    <definedName name="_ftnref1" localSheetId="8">'Sheet1 (6)'!#REF!</definedName>
    <definedName name="_ftnref1" localSheetId="9">'Sheet1 (7)'!#REF!</definedName>
    <definedName name="_ftnref2" localSheetId="10">Sheet2!$I$67</definedName>
    <definedName name="_ftnref2" localSheetId="30">'Sheet2 (2)'!$I$67</definedName>
    <definedName name="_ftnref3" localSheetId="10">Sheet2!#REF!</definedName>
    <definedName name="_ftnref3" localSheetId="30">'Sheet2 (2)'!#REF!</definedName>
    <definedName name="OLE_LINK47" localSheetId="3">Sheet1!#REF!</definedName>
    <definedName name="OLE_LINK47" localSheetId="4">'Sheet1 (2)'!#REF!</definedName>
    <definedName name="OLE_LINK47" localSheetId="5">'Sheet1 (3)'!#REF!</definedName>
    <definedName name="OLE_LINK47" localSheetId="6">'Sheet1 (4)'!#REF!</definedName>
    <definedName name="OLE_LINK47" localSheetId="7">'Sheet1 (5)'!#REF!</definedName>
    <definedName name="OLE_LINK47" localSheetId="8">'Sheet1 (6)'!$E$23</definedName>
    <definedName name="OLE_LINK47" localSheetId="9">'Sheet1 (7)'!#REF!</definedName>
    <definedName name="OLE_LINK59" localSheetId="3">Sheet1!$E$23</definedName>
    <definedName name="OLE_LINK59" localSheetId="4">'Sheet1 (2)'!#REF!</definedName>
    <definedName name="OLE_LINK59" localSheetId="5">'Sheet1 (3)'!#REF!</definedName>
    <definedName name="OLE_LINK59" localSheetId="6">'Sheet1 (4)'!#REF!</definedName>
    <definedName name="OLE_LINK59" localSheetId="7">'Sheet1 (5)'!#REF!</definedName>
    <definedName name="OLE_LINK59" localSheetId="8">'Sheet1 (6)'!#REF!</definedName>
    <definedName name="OLE_LINK59" localSheetId="9">'Sheet1 (7)'!#REF!</definedName>
    <definedName name="OLE_LINK9" localSheetId="3">Sheet1!$D$6</definedName>
    <definedName name="OLE_LINK9" localSheetId="4">'Sheet1 (2)'!#REF!</definedName>
    <definedName name="OLE_LINK9" localSheetId="5">'Sheet1 (3)'!#REF!</definedName>
    <definedName name="OLE_LINK9" localSheetId="6">'Sheet1 (4)'!#REF!</definedName>
    <definedName name="OLE_LINK9" localSheetId="7">'Sheet1 (5)'!#REF!</definedName>
    <definedName name="OLE_LINK9" localSheetId="8">'Sheet1 (6)'!#REF!</definedName>
    <definedName name="OLE_LINK9" localSheetId="9">'Sheet1 (7)'!#REF!</definedName>
    <definedName name="_xlnm.Print_Area" localSheetId="20">ReportFA!$A$1:$N$322</definedName>
    <definedName name="_xlnm.Print_Area" localSheetId="21">ReportPA!$A$1:$N$318</definedName>
    <definedName name="_xlnm.Print_Area" localSheetId="0">Sheet4!$A$1:$Y$94</definedName>
    <definedName name="_xlnm.Print_Area" localSheetId="32">Sheet9!$A$1:$L$60</definedName>
    <definedName name="_xlnm.Print_Titles" localSheetId="24">Table3!$1:$8</definedName>
  </definedNames>
  <calcPr calcId="152511"/>
</workbook>
</file>

<file path=xl/calcChain.xml><?xml version="1.0" encoding="utf-8"?>
<calcChain xmlns="http://schemas.openxmlformats.org/spreadsheetml/2006/main">
  <c r="AC17" i="5" l="1"/>
  <c r="AD17" i="5" s="1"/>
  <c r="AC28" i="7" l="1"/>
  <c r="AD28" i="7" s="1"/>
  <c r="AC25" i="7"/>
  <c r="AD25" i="7" s="1"/>
  <c r="AC22" i="7"/>
  <c r="AD22" i="7" s="1"/>
  <c r="Q77" i="69" l="1"/>
  <c r="Q76" i="69"/>
  <c r="Q75" i="69"/>
  <c r="Q74" i="69"/>
  <c r="Q73" i="69"/>
  <c r="Q78" i="69" s="1"/>
  <c r="Q68" i="69"/>
  <c r="Q67" i="69"/>
  <c r="Q66" i="69"/>
  <c r="Q65" i="69"/>
  <c r="Q64" i="69"/>
  <c r="Q63" i="69"/>
  <c r="Q62" i="69"/>
  <c r="Q69" i="69" s="1"/>
  <c r="Q57" i="69"/>
  <c r="Q56" i="69"/>
  <c r="Q55" i="69"/>
  <c r="Q54" i="69"/>
  <c r="Q53" i="69"/>
  <c r="Q52" i="69"/>
  <c r="Q51" i="69"/>
  <c r="Q50" i="69"/>
  <c r="Q49" i="69"/>
  <c r="Q48" i="69"/>
  <c r="Q47" i="69"/>
  <c r="Q46" i="69"/>
  <c r="Q45" i="69"/>
  <c r="Q44" i="69"/>
  <c r="Q43" i="69"/>
  <c r="Q42" i="69"/>
  <c r="Q41" i="69"/>
  <c r="Q40" i="69"/>
  <c r="Q39" i="69"/>
  <c r="Q38" i="69"/>
  <c r="Q58" i="69" s="1"/>
  <c r="Q80" i="69" s="1"/>
  <c r="Q81" i="69" s="1"/>
  <c r="D12" i="69" s="1"/>
  <c r="AC20" i="8" l="1"/>
  <c r="AC25" i="1"/>
  <c r="AD25" i="1" s="1"/>
  <c r="E99" i="33" l="1"/>
  <c r="F95" i="33"/>
  <c r="L94" i="33"/>
  <c r="J94" i="33"/>
  <c r="H94" i="33"/>
  <c r="F94" i="33"/>
  <c r="L93" i="33"/>
  <c r="J93" i="33"/>
  <c r="H93" i="33"/>
  <c r="F93" i="33"/>
  <c r="J89" i="33"/>
  <c r="E89" i="33"/>
  <c r="E87" i="33"/>
  <c r="F85" i="33"/>
  <c r="M83" i="33"/>
  <c r="H83" i="33"/>
  <c r="M82" i="33"/>
  <c r="H82" i="33"/>
  <c r="M81" i="33"/>
  <c r="H81" i="33"/>
  <c r="M80" i="33"/>
  <c r="H80" i="33"/>
  <c r="E78" i="33"/>
  <c r="E76" i="33"/>
  <c r="E74" i="33"/>
  <c r="E72" i="33"/>
  <c r="E70" i="33"/>
  <c r="E68" i="33"/>
  <c r="F61" i="33"/>
  <c r="F60" i="33"/>
  <c r="F59" i="33"/>
  <c r="C59" i="33"/>
  <c r="F55" i="33"/>
  <c r="F54" i="33"/>
  <c r="F53" i="33"/>
  <c r="C53" i="33"/>
  <c r="F49" i="33"/>
  <c r="F48" i="33"/>
  <c r="F47" i="33"/>
  <c r="C47" i="33"/>
  <c r="F43" i="33"/>
  <c r="F42" i="33"/>
  <c r="F41" i="33"/>
  <c r="C41" i="33"/>
  <c r="E20" i="33"/>
  <c r="E15" i="33"/>
  <c r="E13" i="33"/>
  <c r="J11" i="33"/>
  <c r="E11" i="33"/>
  <c r="E9" i="33"/>
  <c r="E8" i="33"/>
  <c r="E99" i="21" l="1"/>
  <c r="E87" i="21"/>
  <c r="F85" i="21"/>
  <c r="M81" i="21"/>
  <c r="M82" i="21"/>
  <c r="M83" i="21"/>
  <c r="M80" i="21"/>
  <c r="H80" i="21"/>
  <c r="H81" i="21"/>
  <c r="H82" i="21"/>
  <c r="H83" i="21"/>
  <c r="J89" i="21"/>
  <c r="E89" i="21"/>
  <c r="F61" i="21"/>
  <c r="F60" i="21"/>
  <c r="F55" i="21"/>
  <c r="F54" i="21"/>
  <c r="F49" i="21"/>
  <c r="F48" i="21"/>
  <c r="F42" i="21"/>
  <c r="J11" i="21"/>
  <c r="Q13" i="11"/>
  <c r="AK32" i="9"/>
  <c r="AK29" i="9"/>
  <c r="AK26" i="9"/>
  <c r="AK23" i="9"/>
  <c r="AK20" i="9"/>
  <c r="AK17" i="9"/>
  <c r="AK14" i="9"/>
  <c r="AK11" i="9"/>
  <c r="AK8" i="9"/>
  <c r="AK55" i="9" s="1"/>
  <c r="J11" i="71" s="1"/>
  <c r="AJ8" i="9"/>
  <c r="AK59" i="8"/>
  <c r="AK56" i="8"/>
  <c r="AK53" i="8"/>
  <c r="AK50" i="8"/>
  <c r="AK45" i="8"/>
  <c r="AK42" i="8"/>
  <c r="AK39" i="8"/>
  <c r="AK34" i="8"/>
  <c r="AK31" i="8"/>
  <c r="AK28" i="8"/>
  <c r="AK23" i="8"/>
  <c r="AK20" i="8"/>
  <c r="AK17" i="8"/>
  <c r="AK14" i="8"/>
  <c r="AK11" i="8"/>
  <c r="AK8" i="8"/>
  <c r="AK62" i="8" s="1"/>
  <c r="J10" i="71" s="1"/>
  <c r="AJ8" i="8"/>
  <c r="AK39" i="7"/>
  <c r="AK36" i="7"/>
  <c r="AK33" i="7"/>
  <c r="AK28" i="7"/>
  <c r="AK25" i="7"/>
  <c r="AK22" i="7"/>
  <c r="AK17" i="7"/>
  <c r="AK14" i="7"/>
  <c r="AK11" i="7"/>
  <c r="AK8" i="7"/>
  <c r="AJ8" i="7"/>
  <c r="AK52" i="6"/>
  <c r="AK49" i="6"/>
  <c r="AK46" i="6"/>
  <c r="AK43" i="6"/>
  <c r="AK40" i="6"/>
  <c r="AK37" i="6"/>
  <c r="AK34" i="6"/>
  <c r="AK29" i="6"/>
  <c r="AK26" i="6"/>
  <c r="AK23" i="6"/>
  <c r="AK20" i="6"/>
  <c r="AK17" i="6"/>
  <c r="AK61" i="6" s="1"/>
  <c r="J8" i="71" s="1"/>
  <c r="AK14" i="6"/>
  <c r="AK11" i="6"/>
  <c r="AK8" i="6"/>
  <c r="AJ8" i="6"/>
  <c r="AK73" i="5"/>
  <c r="AK68" i="5"/>
  <c r="AK65" i="5"/>
  <c r="AK62" i="5"/>
  <c r="AK59" i="5"/>
  <c r="AK54" i="5"/>
  <c r="AK51" i="5"/>
  <c r="AK48" i="5"/>
  <c r="AK45" i="5"/>
  <c r="AK42" i="5"/>
  <c r="AK39" i="5"/>
  <c r="AK36" i="5"/>
  <c r="AK33" i="5"/>
  <c r="AK28" i="5"/>
  <c r="AK25" i="5"/>
  <c r="AK20" i="5"/>
  <c r="AK17" i="5"/>
  <c r="AK14" i="5"/>
  <c r="AK11" i="5"/>
  <c r="AK8" i="5"/>
  <c r="AJ8" i="5"/>
  <c r="AK42" i="4"/>
  <c r="AK39" i="4"/>
  <c r="AK36" i="4"/>
  <c r="AK33" i="4"/>
  <c r="AK30" i="4"/>
  <c r="AK25" i="4"/>
  <c r="AK22" i="4"/>
  <c r="AK19" i="4"/>
  <c r="AK16" i="4"/>
  <c r="AK11" i="4"/>
  <c r="AK8" i="4"/>
  <c r="AJ8" i="4"/>
  <c r="AK60" i="1"/>
  <c r="AK57" i="1"/>
  <c r="AK54" i="1"/>
  <c r="AK51" i="1"/>
  <c r="AK48" i="1"/>
  <c r="AK45" i="1"/>
  <c r="AK40" i="1"/>
  <c r="AK37" i="1"/>
  <c r="AK34" i="1"/>
  <c r="AK31" i="1"/>
  <c r="AK28" i="1"/>
  <c r="AK25" i="1"/>
  <c r="AK20" i="1"/>
  <c r="AK17" i="1"/>
  <c r="AK14" i="1"/>
  <c r="AK11" i="1"/>
  <c r="AK8" i="1"/>
  <c r="AJ8" i="1"/>
  <c r="AD8" i="1"/>
  <c r="AK77" i="5" l="1"/>
  <c r="J7" i="71" s="1"/>
  <c r="AK56" i="7"/>
  <c r="J9" i="71" s="1"/>
  <c r="AK57" i="4"/>
  <c r="J6" i="71" s="1"/>
  <c r="AK63" i="1"/>
  <c r="J5" i="71" s="1"/>
  <c r="H6" i="21"/>
  <c r="D33" i="33"/>
  <c r="C36" i="33" s="1"/>
  <c r="E34" i="33"/>
  <c r="D34" i="33"/>
  <c r="C33" i="20"/>
  <c r="F95" i="21"/>
  <c r="F94" i="21"/>
  <c r="H94" i="21"/>
  <c r="J94" i="21"/>
  <c r="L94" i="21"/>
  <c r="L93" i="21"/>
  <c r="J93" i="21"/>
  <c r="H93" i="21"/>
  <c r="F93" i="21"/>
  <c r="E78" i="21"/>
  <c r="E76" i="21"/>
  <c r="E74" i="21"/>
  <c r="E72" i="21"/>
  <c r="E70" i="21"/>
  <c r="E68" i="21"/>
  <c r="F43" i="21"/>
  <c r="E15" i="21"/>
  <c r="E13" i="21"/>
  <c r="E11" i="21"/>
  <c r="E9" i="21"/>
  <c r="E8" i="21"/>
  <c r="B316" i="21" l="1"/>
  <c r="B302" i="33"/>
  <c r="N12" i="10"/>
  <c r="J12" i="10"/>
  <c r="H6" i="33" l="1"/>
  <c r="H31" i="9"/>
  <c r="H28" i="9"/>
  <c r="H25" i="9"/>
  <c r="H22" i="9"/>
  <c r="H19" i="9"/>
  <c r="H16" i="9"/>
  <c r="H13" i="9"/>
  <c r="H10" i="9"/>
  <c r="H7" i="9"/>
  <c r="H58" i="8"/>
  <c r="H55" i="8"/>
  <c r="H52" i="8"/>
  <c r="H49" i="8"/>
  <c r="H44" i="8"/>
  <c r="H41" i="8"/>
  <c r="H38" i="8"/>
  <c r="H33" i="8"/>
  <c r="H30" i="8"/>
  <c r="H27" i="8"/>
  <c r="H22" i="8"/>
  <c r="H19" i="8"/>
  <c r="H16" i="8"/>
  <c r="H13" i="8"/>
  <c r="H10" i="8"/>
  <c r="H7" i="8"/>
  <c r="H38" i="7"/>
  <c r="H35" i="7"/>
  <c r="H32" i="7"/>
  <c r="H27" i="7"/>
  <c r="H24" i="7"/>
  <c r="H21" i="7"/>
  <c r="H16" i="7"/>
  <c r="H13" i="7"/>
  <c r="H10" i="7"/>
  <c r="H7" i="7"/>
  <c r="H51" i="6"/>
  <c r="H48" i="6"/>
  <c r="H45" i="6"/>
  <c r="H42" i="6"/>
  <c r="H39" i="6"/>
  <c r="H36" i="6"/>
  <c r="H33" i="6"/>
  <c r="H28" i="6"/>
  <c r="H25" i="6"/>
  <c r="H22" i="6"/>
  <c r="H19" i="6"/>
  <c r="H16" i="6"/>
  <c r="H13" i="6"/>
  <c r="H10" i="6"/>
  <c r="H7" i="6"/>
  <c r="H72" i="5"/>
  <c r="H67" i="5"/>
  <c r="H64" i="5"/>
  <c r="H61" i="5"/>
  <c r="H58" i="5"/>
  <c r="H53" i="5"/>
  <c r="H50" i="5"/>
  <c r="H47" i="5"/>
  <c r="H44" i="5"/>
  <c r="H41" i="5"/>
  <c r="H38" i="5"/>
  <c r="H35" i="5"/>
  <c r="H32" i="5"/>
  <c r="H27" i="5"/>
  <c r="H24" i="5"/>
  <c r="H19" i="5"/>
  <c r="H16" i="5"/>
  <c r="H13" i="5"/>
  <c r="H10" i="5"/>
  <c r="H41" i="4"/>
  <c r="H38" i="4"/>
  <c r="H35" i="4"/>
  <c r="H32" i="4"/>
  <c r="H29" i="4"/>
  <c r="H24" i="4"/>
  <c r="H21" i="4"/>
  <c r="H18" i="4"/>
  <c r="H15" i="4"/>
  <c r="H10" i="4"/>
  <c r="H7" i="4"/>
  <c r="H59" i="1"/>
  <c r="H56" i="1"/>
  <c r="H53" i="1"/>
  <c r="H50" i="1"/>
  <c r="H47" i="1"/>
  <c r="H44" i="1"/>
  <c r="H39" i="1"/>
  <c r="H36" i="1"/>
  <c r="H33" i="1"/>
  <c r="H30" i="1"/>
  <c r="H27" i="1"/>
  <c r="H24" i="1"/>
  <c r="H19" i="1"/>
  <c r="H16" i="1"/>
  <c r="H13" i="1"/>
  <c r="H10" i="1"/>
  <c r="H7" i="1"/>
  <c r="AX32" i="9" l="1"/>
  <c r="AW32" i="9"/>
  <c r="AV32" i="9"/>
  <c r="AU32" i="9"/>
  <c r="AT32" i="9"/>
  <c r="AX29" i="9"/>
  <c r="AW29" i="9"/>
  <c r="AV29" i="9"/>
  <c r="AU29" i="9"/>
  <c r="AT29" i="9"/>
  <c r="AX26" i="9"/>
  <c r="AW26" i="9"/>
  <c r="AV26" i="9"/>
  <c r="AU26" i="9"/>
  <c r="AT26" i="9"/>
  <c r="AX23" i="9"/>
  <c r="AW23" i="9"/>
  <c r="AV23" i="9"/>
  <c r="AU23" i="9"/>
  <c r="AT23" i="9"/>
  <c r="AX20" i="9"/>
  <c r="AW20" i="9"/>
  <c r="AV20" i="9"/>
  <c r="AU20" i="9"/>
  <c r="AT20" i="9"/>
  <c r="AX17" i="9"/>
  <c r="AW17" i="9"/>
  <c r="AV17" i="9"/>
  <c r="AU17" i="9"/>
  <c r="AT17" i="9"/>
  <c r="AX14" i="9"/>
  <c r="AW14" i="9"/>
  <c r="AV14" i="9"/>
  <c r="AU14" i="9"/>
  <c r="AT14" i="9"/>
  <c r="AX11" i="9"/>
  <c r="AW11" i="9"/>
  <c r="AV11" i="9"/>
  <c r="AU11" i="9"/>
  <c r="AT11" i="9"/>
  <c r="AX8" i="9"/>
  <c r="AW8" i="9"/>
  <c r="AV8" i="9"/>
  <c r="AU8" i="9"/>
  <c r="AT8" i="9"/>
  <c r="AX59" i="8"/>
  <c r="AW59" i="8"/>
  <c r="AV59" i="8"/>
  <c r="AU59" i="8"/>
  <c r="AT59" i="8"/>
  <c r="AX56" i="8"/>
  <c r="AW56" i="8"/>
  <c r="AV56" i="8"/>
  <c r="AU56" i="8"/>
  <c r="AT56" i="8"/>
  <c r="AX53" i="8"/>
  <c r="AW53" i="8"/>
  <c r="AV53" i="8"/>
  <c r="AU53" i="8"/>
  <c r="AT53" i="8"/>
  <c r="AX50" i="8"/>
  <c r="AW50" i="8"/>
  <c r="AV50" i="8"/>
  <c r="AU50" i="8"/>
  <c r="AT50" i="8"/>
  <c r="AX45" i="8"/>
  <c r="AW45" i="8"/>
  <c r="AV45" i="8"/>
  <c r="AU45" i="8"/>
  <c r="AT45" i="8"/>
  <c r="AX42" i="8"/>
  <c r="AW42" i="8"/>
  <c r="AV42" i="8"/>
  <c r="AU42" i="8"/>
  <c r="AT42" i="8"/>
  <c r="AX39" i="8"/>
  <c r="AW39" i="8"/>
  <c r="AV39" i="8"/>
  <c r="AU39" i="8"/>
  <c r="AT39" i="8"/>
  <c r="AX34" i="8"/>
  <c r="AW34" i="8"/>
  <c r="AV34" i="8"/>
  <c r="AU34" i="8"/>
  <c r="AT34" i="8"/>
  <c r="AX31" i="8"/>
  <c r="AW31" i="8"/>
  <c r="AV31" i="8"/>
  <c r="AU31" i="8"/>
  <c r="AT31" i="8"/>
  <c r="AX28" i="8"/>
  <c r="AW28" i="8"/>
  <c r="AV28" i="8"/>
  <c r="AU28" i="8"/>
  <c r="AT28" i="8"/>
  <c r="AX23" i="8"/>
  <c r="AW23" i="8"/>
  <c r="AV23" i="8"/>
  <c r="AU23" i="8"/>
  <c r="AT23" i="8"/>
  <c r="AX20" i="8"/>
  <c r="AW20" i="8"/>
  <c r="AV20" i="8"/>
  <c r="AU20" i="8"/>
  <c r="AT20" i="8"/>
  <c r="AX17" i="8"/>
  <c r="AW17" i="8"/>
  <c r="AV17" i="8"/>
  <c r="AU17" i="8"/>
  <c r="AT17" i="8"/>
  <c r="AX14" i="8"/>
  <c r="AW14" i="8"/>
  <c r="AV14" i="8"/>
  <c r="AU14" i="8"/>
  <c r="AT14" i="8"/>
  <c r="AX11" i="8"/>
  <c r="AW11" i="8"/>
  <c r="AV11" i="8"/>
  <c r="AU11" i="8"/>
  <c r="AT11" i="8"/>
  <c r="AX8" i="8"/>
  <c r="AW8" i="8"/>
  <c r="AV8" i="8"/>
  <c r="AU8" i="8"/>
  <c r="AT8" i="8"/>
  <c r="AX39" i="7"/>
  <c r="AW39" i="7"/>
  <c r="AV39" i="7"/>
  <c r="AU39" i="7"/>
  <c r="AT39" i="7"/>
  <c r="AX36" i="7"/>
  <c r="AW36" i="7"/>
  <c r="AV36" i="7"/>
  <c r="AU36" i="7"/>
  <c r="AT36" i="7"/>
  <c r="AX33" i="7"/>
  <c r="AW33" i="7"/>
  <c r="AV33" i="7"/>
  <c r="AU33" i="7"/>
  <c r="AT33" i="7"/>
  <c r="AX28" i="7"/>
  <c r="AW28" i="7"/>
  <c r="AV28" i="7"/>
  <c r="AU28" i="7"/>
  <c r="AT28" i="7"/>
  <c r="AX25" i="7"/>
  <c r="AW25" i="7"/>
  <c r="AV25" i="7"/>
  <c r="AU25" i="7"/>
  <c r="AT25" i="7"/>
  <c r="AX22" i="7"/>
  <c r="AW22" i="7"/>
  <c r="AV22" i="7"/>
  <c r="AU22" i="7"/>
  <c r="AT22" i="7"/>
  <c r="AX17" i="7"/>
  <c r="AW17" i="7"/>
  <c r="AV17" i="7"/>
  <c r="AU17" i="7"/>
  <c r="AT17" i="7"/>
  <c r="AX14" i="7"/>
  <c r="AW14" i="7"/>
  <c r="AV14" i="7"/>
  <c r="AU14" i="7"/>
  <c r="AT14" i="7"/>
  <c r="AX11" i="7"/>
  <c r="AW11" i="7"/>
  <c r="AV11" i="7"/>
  <c r="AU11" i="7"/>
  <c r="AT11" i="7"/>
  <c r="AX8" i="7"/>
  <c r="AW8" i="7"/>
  <c r="AV8" i="7"/>
  <c r="AU8" i="7"/>
  <c r="AT8" i="7"/>
  <c r="AX52" i="6"/>
  <c r="AW52" i="6"/>
  <c r="AV52" i="6"/>
  <c r="AU52" i="6"/>
  <c r="AT52" i="6"/>
  <c r="AX49" i="6"/>
  <c r="AW49" i="6"/>
  <c r="AV49" i="6"/>
  <c r="AU49" i="6"/>
  <c r="AT49" i="6"/>
  <c r="AX46" i="6"/>
  <c r="AW46" i="6"/>
  <c r="AV46" i="6"/>
  <c r="AU46" i="6"/>
  <c r="AT46" i="6"/>
  <c r="AX43" i="6"/>
  <c r="AW43" i="6"/>
  <c r="AV43" i="6"/>
  <c r="AU43" i="6"/>
  <c r="AT43" i="6"/>
  <c r="AX40" i="6"/>
  <c r="AW40" i="6"/>
  <c r="AV40" i="6"/>
  <c r="AU40" i="6"/>
  <c r="AT40" i="6"/>
  <c r="AX37" i="6"/>
  <c r="AW37" i="6"/>
  <c r="AV37" i="6"/>
  <c r="AU37" i="6"/>
  <c r="AT37" i="6"/>
  <c r="AX34" i="6"/>
  <c r="AW34" i="6"/>
  <c r="AV34" i="6"/>
  <c r="AU34" i="6"/>
  <c r="AT34" i="6"/>
  <c r="AX29" i="6"/>
  <c r="AW29" i="6"/>
  <c r="AV29" i="6"/>
  <c r="AU29" i="6"/>
  <c r="AT29" i="6"/>
  <c r="AX26" i="6"/>
  <c r="AW26" i="6"/>
  <c r="AV26" i="6"/>
  <c r="AU26" i="6"/>
  <c r="AT26" i="6"/>
  <c r="AX23" i="6"/>
  <c r="AW23" i="6"/>
  <c r="AV23" i="6"/>
  <c r="AU23" i="6"/>
  <c r="AT23" i="6"/>
  <c r="AX20" i="6"/>
  <c r="AW20" i="6"/>
  <c r="AV20" i="6"/>
  <c r="AU20" i="6"/>
  <c r="AT20" i="6"/>
  <c r="AX17" i="6"/>
  <c r="AW17" i="6"/>
  <c r="AV17" i="6"/>
  <c r="AU17" i="6"/>
  <c r="AT17" i="6"/>
  <c r="AX14" i="6"/>
  <c r="AW14" i="6"/>
  <c r="AV14" i="6"/>
  <c r="AU14" i="6"/>
  <c r="AT14" i="6"/>
  <c r="AX11" i="6"/>
  <c r="AW11" i="6"/>
  <c r="AV11" i="6"/>
  <c r="AU11" i="6"/>
  <c r="AT11" i="6"/>
  <c r="AX8" i="6"/>
  <c r="AW8" i="6"/>
  <c r="AV8" i="6"/>
  <c r="AU8" i="6"/>
  <c r="AT8" i="6"/>
  <c r="AX73" i="5"/>
  <c r="AW73" i="5"/>
  <c r="AV73" i="5"/>
  <c r="AU73" i="5"/>
  <c r="AT73" i="5"/>
  <c r="AX68" i="5"/>
  <c r="AW68" i="5"/>
  <c r="AV68" i="5"/>
  <c r="AU68" i="5"/>
  <c r="AT68" i="5"/>
  <c r="AX65" i="5"/>
  <c r="AW65" i="5"/>
  <c r="AV65" i="5"/>
  <c r="AU65" i="5"/>
  <c r="AT65" i="5"/>
  <c r="AX62" i="5"/>
  <c r="AW62" i="5"/>
  <c r="AV62" i="5"/>
  <c r="AU62" i="5"/>
  <c r="AT62" i="5"/>
  <c r="AX59" i="5"/>
  <c r="AW59" i="5"/>
  <c r="AV59" i="5"/>
  <c r="AU59" i="5"/>
  <c r="AT59" i="5"/>
  <c r="AX54" i="5"/>
  <c r="AW54" i="5"/>
  <c r="AV54" i="5"/>
  <c r="AU54" i="5"/>
  <c r="AT54" i="5"/>
  <c r="AX51" i="5"/>
  <c r="AW51" i="5"/>
  <c r="AV51" i="5"/>
  <c r="AU51" i="5"/>
  <c r="AT51" i="5"/>
  <c r="AX48" i="5"/>
  <c r="AW48" i="5"/>
  <c r="AV48" i="5"/>
  <c r="AU48" i="5"/>
  <c r="AT48" i="5"/>
  <c r="AX45" i="5"/>
  <c r="AW45" i="5"/>
  <c r="AV45" i="5"/>
  <c r="AU45" i="5"/>
  <c r="AT45" i="5"/>
  <c r="AX42" i="5"/>
  <c r="AW42" i="5"/>
  <c r="AV42" i="5"/>
  <c r="AU42" i="5"/>
  <c r="AT42" i="5"/>
  <c r="AX39" i="5"/>
  <c r="AW39" i="5"/>
  <c r="AV39" i="5"/>
  <c r="AU39" i="5"/>
  <c r="AT39" i="5"/>
  <c r="AX36" i="5"/>
  <c r="AW36" i="5"/>
  <c r="AV36" i="5"/>
  <c r="AU36" i="5"/>
  <c r="AT36" i="5"/>
  <c r="AX33" i="5"/>
  <c r="AW33" i="5"/>
  <c r="AV33" i="5"/>
  <c r="AU33" i="5"/>
  <c r="AT33" i="5"/>
  <c r="AX28" i="5"/>
  <c r="AW28" i="5"/>
  <c r="AV28" i="5"/>
  <c r="AU28" i="5"/>
  <c r="AT28" i="5"/>
  <c r="AX25" i="5"/>
  <c r="AW25" i="5"/>
  <c r="AV25" i="5"/>
  <c r="AU25" i="5"/>
  <c r="AT25" i="5"/>
  <c r="AX20" i="5"/>
  <c r="AW20" i="5"/>
  <c r="AV20" i="5"/>
  <c r="AU20" i="5"/>
  <c r="AT20" i="5"/>
  <c r="AX17" i="5"/>
  <c r="AW17" i="5"/>
  <c r="AV17" i="5"/>
  <c r="AU17" i="5"/>
  <c r="AT17" i="5"/>
  <c r="AX14" i="5"/>
  <c r="AW14" i="5"/>
  <c r="AV14" i="5"/>
  <c r="AU14" i="5"/>
  <c r="AT14" i="5"/>
  <c r="AX11" i="5"/>
  <c r="AW11" i="5"/>
  <c r="AV11" i="5"/>
  <c r="AU11" i="5"/>
  <c r="AT11" i="5"/>
  <c r="AX8" i="5"/>
  <c r="AW8" i="5"/>
  <c r="AV8" i="5"/>
  <c r="AU8" i="5"/>
  <c r="AT8" i="5"/>
  <c r="AT42" i="4"/>
  <c r="AX42" i="4"/>
  <c r="AW42" i="4"/>
  <c r="AV42" i="4"/>
  <c r="AU42" i="4"/>
  <c r="AX39" i="4"/>
  <c r="AW39" i="4"/>
  <c r="AV39" i="4"/>
  <c r="AU39" i="4"/>
  <c r="AT39" i="4"/>
  <c r="AX36" i="4"/>
  <c r="AW36" i="4"/>
  <c r="AV36" i="4"/>
  <c r="AU36" i="4"/>
  <c r="AT36" i="4"/>
  <c r="AX33" i="4"/>
  <c r="AW33" i="4"/>
  <c r="AV33" i="4"/>
  <c r="AU33" i="4"/>
  <c r="AT33" i="4"/>
  <c r="AX30" i="4"/>
  <c r="AW30" i="4"/>
  <c r="AV30" i="4"/>
  <c r="AU30" i="4"/>
  <c r="AT30" i="4"/>
  <c r="AX25" i="4"/>
  <c r="AW25" i="4"/>
  <c r="AV25" i="4"/>
  <c r="AU25" i="4"/>
  <c r="AT25" i="4"/>
  <c r="AX22" i="4"/>
  <c r="AW22" i="4"/>
  <c r="AV22" i="4"/>
  <c r="AU22" i="4"/>
  <c r="AT22" i="4"/>
  <c r="AX19" i="4"/>
  <c r="AW19" i="4"/>
  <c r="AV19" i="4"/>
  <c r="AU19" i="4"/>
  <c r="AT19" i="4"/>
  <c r="AX16" i="4"/>
  <c r="AW16" i="4"/>
  <c r="AV16" i="4"/>
  <c r="AU16" i="4"/>
  <c r="AT16" i="4"/>
  <c r="AX11" i="4"/>
  <c r="AW11" i="4"/>
  <c r="AV11" i="4"/>
  <c r="AU11" i="4"/>
  <c r="AT11" i="4"/>
  <c r="AX8" i="4"/>
  <c r="AW8" i="4"/>
  <c r="AV8" i="4"/>
  <c r="AU8" i="4"/>
  <c r="AT8" i="4"/>
  <c r="AT60" i="1"/>
  <c r="AX60" i="1"/>
  <c r="AW60" i="1"/>
  <c r="AV60" i="1"/>
  <c r="AU60" i="1"/>
  <c r="AX57" i="1"/>
  <c r="AW57" i="1"/>
  <c r="AV57" i="1"/>
  <c r="AU57" i="1"/>
  <c r="AT57" i="1"/>
  <c r="AX54" i="1"/>
  <c r="AW54" i="1"/>
  <c r="AV54" i="1"/>
  <c r="AU54" i="1"/>
  <c r="AT54" i="1"/>
  <c r="AX51" i="1"/>
  <c r="AW51" i="1"/>
  <c r="AV51" i="1"/>
  <c r="AU51" i="1"/>
  <c r="AT51" i="1"/>
  <c r="AX48" i="1"/>
  <c r="AW48" i="1"/>
  <c r="AV48" i="1"/>
  <c r="AU48" i="1"/>
  <c r="AT48" i="1"/>
  <c r="AX45" i="1"/>
  <c r="AW45" i="1"/>
  <c r="AV45" i="1"/>
  <c r="AU45" i="1"/>
  <c r="AT45" i="1"/>
  <c r="AX40" i="1"/>
  <c r="AW40" i="1"/>
  <c r="AV40" i="1"/>
  <c r="AU40" i="1"/>
  <c r="AT40" i="1"/>
  <c r="AX37" i="1"/>
  <c r="AW37" i="1"/>
  <c r="AV37" i="1"/>
  <c r="AU37" i="1"/>
  <c r="AT37" i="1"/>
  <c r="AX34" i="1"/>
  <c r="AW34" i="1"/>
  <c r="AV34" i="1"/>
  <c r="AU34" i="1"/>
  <c r="AT34" i="1"/>
  <c r="AX31" i="1"/>
  <c r="AW31" i="1"/>
  <c r="AV31" i="1"/>
  <c r="AU31" i="1"/>
  <c r="AT31" i="1"/>
  <c r="AX28" i="1"/>
  <c r="AW28" i="1"/>
  <c r="AV28" i="1"/>
  <c r="AU28" i="1"/>
  <c r="AT28" i="1"/>
  <c r="AX25" i="1"/>
  <c r="AW25" i="1"/>
  <c r="AV25" i="1"/>
  <c r="AU25" i="1"/>
  <c r="AT25" i="1"/>
  <c r="AX20" i="1"/>
  <c r="AW20" i="1"/>
  <c r="AV20" i="1"/>
  <c r="AU20" i="1"/>
  <c r="AT20" i="1"/>
  <c r="AX17" i="1"/>
  <c r="AW17" i="1"/>
  <c r="AV17" i="1"/>
  <c r="AU17" i="1"/>
  <c r="AT17" i="1"/>
  <c r="AX14" i="1"/>
  <c r="AW14" i="1"/>
  <c r="AV14" i="1"/>
  <c r="AU14" i="1"/>
  <c r="AT14" i="1"/>
  <c r="AX11" i="1"/>
  <c r="AW11" i="1"/>
  <c r="AV11" i="1"/>
  <c r="AU11" i="1"/>
  <c r="AT11" i="1"/>
  <c r="AX8" i="1"/>
  <c r="AW8" i="1"/>
  <c r="AV8" i="1"/>
  <c r="AU8" i="1"/>
  <c r="AT8" i="1"/>
  <c r="AV57" i="9" l="1"/>
  <c r="G11" i="71" s="1"/>
  <c r="AV58" i="7"/>
  <c r="G9" i="71" s="1"/>
  <c r="AT57" i="9"/>
  <c r="E11" i="71" s="1"/>
  <c r="AX57" i="9"/>
  <c r="I11" i="71" s="1"/>
  <c r="X11" i="71" s="1"/>
  <c r="AT64" i="8"/>
  <c r="E10" i="71" s="1"/>
  <c r="AX64" i="8"/>
  <c r="I10" i="71" s="1"/>
  <c r="X10" i="71" s="1"/>
  <c r="AW64" i="8"/>
  <c r="H10" i="71" s="1"/>
  <c r="W10" i="71" s="1"/>
  <c r="AV64" i="8"/>
  <c r="G10" i="71" s="1"/>
  <c r="AT58" i="7"/>
  <c r="E9" i="71" s="1"/>
  <c r="AX58" i="7"/>
  <c r="I9" i="71" s="1"/>
  <c r="X9" i="71" s="1"/>
  <c r="AW58" i="7"/>
  <c r="H9" i="71" s="1"/>
  <c r="W9" i="71" s="1"/>
  <c r="AX63" i="6"/>
  <c r="I8" i="71" s="1"/>
  <c r="X8" i="71" s="1"/>
  <c r="AW63" i="6"/>
  <c r="H8" i="71" s="1"/>
  <c r="W8" i="71" s="1"/>
  <c r="AV63" i="6"/>
  <c r="G8" i="71" s="1"/>
  <c r="AU63" i="6"/>
  <c r="F8" i="71" s="1"/>
  <c r="U8" i="71" s="1"/>
  <c r="AT63" i="6"/>
  <c r="E8" i="71" s="1"/>
  <c r="AV79" i="5"/>
  <c r="G7" i="71" s="1"/>
  <c r="AU79" i="5"/>
  <c r="F7" i="71" s="1"/>
  <c r="U7" i="71" s="1"/>
  <c r="AT79" i="5"/>
  <c r="E7" i="71" s="1"/>
  <c r="AW79" i="5"/>
  <c r="H7" i="71" s="1"/>
  <c r="W7" i="71" s="1"/>
  <c r="AX79" i="5"/>
  <c r="I7" i="71" s="1"/>
  <c r="X7" i="71" s="1"/>
  <c r="AW59" i="4"/>
  <c r="H6" i="71" s="1"/>
  <c r="W6" i="71" s="1"/>
  <c r="AT59" i="4"/>
  <c r="E6" i="71" s="1"/>
  <c r="AX59" i="4"/>
  <c r="I6" i="71" s="1"/>
  <c r="X6" i="71" s="1"/>
  <c r="AV59" i="4"/>
  <c r="G6" i="71" s="1"/>
  <c r="AV65" i="1"/>
  <c r="G5" i="71" s="1"/>
  <c r="M50" i="10" s="1"/>
  <c r="AT65" i="1"/>
  <c r="E5" i="71" s="1"/>
  <c r="AW65" i="1"/>
  <c r="H5" i="71" s="1"/>
  <c r="W5" i="71" s="1"/>
  <c r="AW57" i="9"/>
  <c r="H11" i="71" s="1"/>
  <c r="W11" i="71" s="1"/>
  <c r="AU57" i="9"/>
  <c r="F11" i="71" s="1"/>
  <c r="U11" i="71" s="1"/>
  <c r="AU64" i="8"/>
  <c r="F10" i="71" s="1"/>
  <c r="U10" i="71" s="1"/>
  <c r="AU58" i="7"/>
  <c r="F9" i="71" s="1"/>
  <c r="U9" i="71" s="1"/>
  <c r="AU59" i="4"/>
  <c r="F6" i="71" s="1"/>
  <c r="U6" i="71" s="1"/>
  <c r="AX65" i="1"/>
  <c r="I5" i="71" s="1"/>
  <c r="X5" i="71" s="1"/>
  <c r="AU65" i="1"/>
  <c r="F5" i="71" s="1"/>
  <c r="H7" i="5"/>
  <c r="T11" i="71" l="1"/>
  <c r="D11" i="71"/>
  <c r="T10" i="71"/>
  <c r="D10" i="71"/>
  <c r="T9" i="71"/>
  <c r="D9" i="71"/>
  <c r="T8" i="71"/>
  <c r="D8" i="71"/>
  <c r="T7" i="71"/>
  <c r="D7" i="71"/>
  <c r="T6" i="71"/>
  <c r="D6" i="71"/>
  <c r="T5" i="71"/>
  <c r="D5" i="71"/>
  <c r="V11" i="71"/>
  <c r="Z11" i="71" s="1"/>
  <c r="U62" i="10" s="1"/>
  <c r="M62" i="10"/>
  <c r="V10" i="71"/>
  <c r="M60" i="10"/>
  <c r="V9" i="71"/>
  <c r="M58" i="10"/>
  <c r="V8" i="71"/>
  <c r="Z8" i="71" s="1"/>
  <c r="U56" i="10" s="1"/>
  <c r="M56" i="10"/>
  <c r="V7" i="71"/>
  <c r="Z7" i="71" s="1"/>
  <c r="U54" i="10" s="1"/>
  <c r="M54" i="10"/>
  <c r="V6" i="71"/>
  <c r="M52" i="10"/>
  <c r="V5" i="71"/>
  <c r="K8" i="71"/>
  <c r="K56" i="10" s="1"/>
  <c r="K11" i="71"/>
  <c r="K62" i="10" s="1"/>
  <c r="L11" i="71"/>
  <c r="O62" i="10" s="1"/>
  <c r="M11" i="71"/>
  <c r="K10" i="71"/>
  <c r="K60" i="10" s="1"/>
  <c r="M10" i="71"/>
  <c r="L10" i="71"/>
  <c r="O60" i="10" s="1"/>
  <c r="K9" i="71"/>
  <c r="K58" i="10" s="1"/>
  <c r="L9" i="71"/>
  <c r="O58" i="10" s="1"/>
  <c r="M9" i="71"/>
  <c r="M8" i="71"/>
  <c r="L8" i="71"/>
  <c r="O56" i="10" s="1"/>
  <c r="W13" i="71"/>
  <c r="M7" i="71"/>
  <c r="L7" i="71"/>
  <c r="O54" i="10" s="1"/>
  <c r="K7" i="71"/>
  <c r="K54" i="10" s="1"/>
  <c r="G13" i="71"/>
  <c r="K6" i="71"/>
  <c r="K52" i="10" s="1"/>
  <c r="X13" i="71"/>
  <c r="M6" i="71"/>
  <c r="F13" i="71"/>
  <c r="L6" i="71"/>
  <c r="O52" i="10" s="1"/>
  <c r="E13" i="71"/>
  <c r="H13" i="71"/>
  <c r="K5" i="71"/>
  <c r="K50" i="10" s="1"/>
  <c r="I13" i="71"/>
  <c r="U5" i="71"/>
  <c r="U13" i="71" s="1"/>
  <c r="L5" i="71"/>
  <c r="O50" i="10" s="1"/>
  <c r="M5" i="71"/>
  <c r="Z10" i="71" l="1"/>
  <c r="U60" i="10" s="1"/>
  <c r="Z9" i="71"/>
  <c r="U58" i="10" s="1"/>
  <c r="T13" i="71"/>
  <c r="Z6" i="71"/>
  <c r="U52" i="10" s="1"/>
  <c r="M64" i="10"/>
  <c r="O64" i="10"/>
  <c r="K64" i="10"/>
  <c r="V13" i="71"/>
  <c r="K13" i="71"/>
  <c r="O15" i="71"/>
  <c r="L13" i="71"/>
  <c r="Z5" i="71"/>
  <c r="E32" i="9"/>
  <c r="E29" i="9"/>
  <c r="E26" i="9"/>
  <c r="E23" i="9"/>
  <c r="E20" i="9"/>
  <c r="E17" i="9"/>
  <c r="E14" i="9"/>
  <c r="E11" i="9"/>
  <c r="E8" i="9"/>
  <c r="E59" i="8"/>
  <c r="E56" i="8"/>
  <c r="E53" i="8"/>
  <c r="E50" i="8"/>
  <c r="E45" i="8"/>
  <c r="E42" i="8"/>
  <c r="E39" i="8"/>
  <c r="E34" i="8"/>
  <c r="E31" i="8"/>
  <c r="E28" i="8"/>
  <c r="E23" i="8"/>
  <c r="E20" i="8"/>
  <c r="E17" i="8"/>
  <c r="E14" i="8"/>
  <c r="E11" i="8"/>
  <c r="E8" i="8"/>
  <c r="E39" i="7"/>
  <c r="E36" i="7"/>
  <c r="E33" i="7"/>
  <c r="E28" i="7"/>
  <c r="E25" i="7"/>
  <c r="E22" i="7"/>
  <c r="E17" i="7"/>
  <c r="E14" i="7"/>
  <c r="E11" i="7"/>
  <c r="E8" i="7"/>
  <c r="E52" i="6"/>
  <c r="E49" i="6"/>
  <c r="E46" i="6"/>
  <c r="E43" i="6"/>
  <c r="E40" i="6"/>
  <c r="E37" i="6"/>
  <c r="E34" i="6"/>
  <c r="E29" i="6"/>
  <c r="E26" i="6"/>
  <c r="E23" i="6"/>
  <c r="E20" i="6"/>
  <c r="E17" i="6"/>
  <c r="E14" i="6"/>
  <c r="E11" i="6"/>
  <c r="E8" i="6"/>
  <c r="E73" i="5"/>
  <c r="E68" i="5"/>
  <c r="E65" i="5"/>
  <c r="E62" i="5"/>
  <c r="E59" i="5"/>
  <c r="E54" i="5"/>
  <c r="E51" i="5"/>
  <c r="E48" i="5"/>
  <c r="E45" i="5"/>
  <c r="E42" i="5"/>
  <c r="E39" i="5"/>
  <c r="E36" i="5"/>
  <c r="E33" i="5"/>
  <c r="E28" i="5"/>
  <c r="E25" i="5"/>
  <c r="E20" i="5"/>
  <c r="E17" i="5"/>
  <c r="E14" i="5"/>
  <c r="E11" i="5"/>
  <c r="E8" i="5"/>
  <c r="E42" i="4"/>
  <c r="E39" i="4"/>
  <c r="E36" i="4"/>
  <c r="E33" i="4"/>
  <c r="E30" i="4"/>
  <c r="E25" i="4"/>
  <c r="E22" i="4"/>
  <c r="E19" i="4"/>
  <c r="E16" i="4"/>
  <c r="E11" i="4"/>
  <c r="E8" i="4"/>
  <c r="E60" i="1"/>
  <c r="AN60" i="1" s="1"/>
  <c r="E57" i="1"/>
  <c r="E54" i="1"/>
  <c r="E51" i="1"/>
  <c r="E48" i="1"/>
  <c r="E45" i="1"/>
  <c r="E40" i="1"/>
  <c r="E37" i="1"/>
  <c r="E34" i="1"/>
  <c r="E31" i="1"/>
  <c r="E28" i="1"/>
  <c r="E25" i="1"/>
  <c r="E20" i="1"/>
  <c r="E17" i="1"/>
  <c r="E14" i="1"/>
  <c r="E11" i="1"/>
  <c r="Z13" i="71" l="1"/>
  <c r="U50" i="10"/>
  <c r="C23" i="20"/>
  <c r="C312" i="21" s="1"/>
  <c r="C14" i="20"/>
  <c r="C6" i="20"/>
  <c r="C26" i="19"/>
  <c r="C25" i="19"/>
  <c r="C24" i="19"/>
  <c r="C23" i="19"/>
  <c r="C17" i="19"/>
  <c r="C16" i="19"/>
  <c r="C15" i="19"/>
  <c r="C14" i="19"/>
  <c r="C9" i="19"/>
  <c r="C8" i="19"/>
  <c r="C7" i="19"/>
  <c r="C6" i="19"/>
  <c r="C25" i="18"/>
  <c r="C24" i="18"/>
  <c r="C23" i="18"/>
  <c r="C16" i="18"/>
  <c r="C15" i="18"/>
  <c r="C14" i="18"/>
  <c r="C8" i="18"/>
  <c r="C7" i="18"/>
  <c r="C6" i="18"/>
  <c r="C24" i="17"/>
  <c r="C23" i="17"/>
  <c r="C15" i="17"/>
  <c r="C14" i="17"/>
  <c r="C7" i="17"/>
  <c r="C6" i="17"/>
  <c r="C27" i="16"/>
  <c r="C26" i="16"/>
  <c r="C25" i="16"/>
  <c r="C24" i="16"/>
  <c r="C23" i="16"/>
  <c r="C18" i="16"/>
  <c r="C17" i="16"/>
  <c r="C16" i="16"/>
  <c r="C15" i="16"/>
  <c r="C14" i="16"/>
  <c r="C10" i="16"/>
  <c r="C9" i="16"/>
  <c r="C8" i="16"/>
  <c r="C7" i="16"/>
  <c r="C6" i="16"/>
  <c r="C20" i="15"/>
  <c r="C19" i="15"/>
  <c r="C18" i="15"/>
  <c r="C14" i="15"/>
  <c r="C13" i="15"/>
  <c r="C12" i="15"/>
  <c r="C8" i="15"/>
  <c r="C7" i="15"/>
  <c r="C6" i="15"/>
  <c r="C18" i="14"/>
  <c r="C17" i="14"/>
  <c r="C16" i="14"/>
  <c r="C13" i="14"/>
  <c r="C12" i="14"/>
  <c r="C11" i="14"/>
  <c r="C8" i="14"/>
  <c r="C7" i="14"/>
  <c r="C6" i="14"/>
  <c r="H6" i="4"/>
  <c r="H6" i="1"/>
  <c r="AD57" i="1"/>
  <c r="AD60" i="1"/>
  <c r="E8" i="1" l="1"/>
  <c r="H58" i="1" l="1"/>
  <c r="H55" i="1"/>
  <c r="H52" i="1"/>
  <c r="H49" i="1"/>
  <c r="H46" i="1"/>
  <c r="H43" i="1"/>
  <c r="H38" i="1"/>
  <c r="H35" i="1"/>
  <c r="H32" i="1"/>
  <c r="H29" i="1"/>
  <c r="H26" i="1"/>
  <c r="H23" i="1"/>
  <c r="H18" i="1"/>
  <c r="H15" i="1"/>
  <c r="H12" i="1"/>
  <c r="H9" i="1"/>
  <c r="C298" i="33" l="1"/>
  <c r="C296" i="33"/>
  <c r="C294" i="33"/>
  <c r="C285" i="33"/>
  <c r="C277" i="33"/>
  <c r="C269" i="33"/>
  <c r="C261" i="33"/>
  <c r="C283" i="33"/>
  <c r="C275" i="33"/>
  <c r="C267" i="33"/>
  <c r="C259" i="33"/>
  <c r="C281" i="33"/>
  <c r="C273" i="33"/>
  <c r="C265" i="33"/>
  <c r="C257" i="33"/>
  <c r="C249" i="33"/>
  <c r="C241" i="33"/>
  <c r="C233" i="33"/>
  <c r="C247" i="33"/>
  <c r="C239" i="33"/>
  <c r="C231" i="33"/>
  <c r="C245" i="33"/>
  <c r="C237" i="33"/>
  <c r="C229" i="33"/>
  <c r="C221" i="33"/>
  <c r="C213" i="33"/>
  <c r="C219" i="33"/>
  <c r="C211" i="33"/>
  <c r="C217" i="33"/>
  <c r="C209" i="33"/>
  <c r="C201" i="33"/>
  <c r="C193" i="33"/>
  <c r="C185" i="33"/>
  <c r="C177" i="33"/>
  <c r="C169" i="33"/>
  <c r="C199" i="33"/>
  <c r="C191" i="33"/>
  <c r="C183" i="33"/>
  <c r="C175" i="33"/>
  <c r="C167" i="33"/>
  <c r="C197" i="33"/>
  <c r="C189" i="33"/>
  <c r="C181" i="33"/>
  <c r="C173" i="33"/>
  <c r="C165" i="33"/>
  <c r="C156" i="33"/>
  <c r="C148" i="33"/>
  <c r="C140" i="33"/>
  <c r="C129" i="33"/>
  <c r="C121" i="33"/>
  <c r="C113" i="33"/>
  <c r="C154" i="33"/>
  <c r="C146" i="33"/>
  <c r="C138" i="33"/>
  <c r="C152" i="33"/>
  <c r="C144" i="33"/>
  <c r="C136" i="33"/>
  <c r="C127" i="33"/>
  <c r="C125" i="33"/>
  <c r="C119" i="33"/>
  <c r="C117" i="33"/>
  <c r="C111" i="33"/>
  <c r="C109" i="33"/>
  <c r="AJ60" i="1" l="1"/>
  <c r="AJ57" i="1"/>
  <c r="AJ54" i="1"/>
  <c r="AJ51" i="1"/>
  <c r="AJ48" i="1"/>
  <c r="AJ45" i="1"/>
  <c r="AJ40" i="1"/>
  <c r="AJ37" i="1"/>
  <c r="AJ34" i="1"/>
  <c r="AJ31" i="1"/>
  <c r="AJ28" i="1"/>
  <c r="AJ25" i="1"/>
  <c r="AJ20" i="1"/>
  <c r="AJ17" i="1"/>
  <c r="AJ14" i="1"/>
  <c r="AJ11" i="1"/>
  <c r="AJ63" i="1" s="1"/>
  <c r="AJ42" i="4"/>
  <c r="AJ39" i="4"/>
  <c r="AJ36" i="4"/>
  <c r="AJ33" i="4"/>
  <c r="AJ30" i="4"/>
  <c r="AJ25" i="4"/>
  <c r="AJ22" i="4"/>
  <c r="AJ19" i="4"/>
  <c r="AJ16" i="4"/>
  <c r="AJ11" i="4"/>
  <c r="AJ73" i="5"/>
  <c r="AJ68" i="5"/>
  <c r="AJ65" i="5"/>
  <c r="AJ62" i="5"/>
  <c r="AJ59" i="5"/>
  <c r="AJ54" i="5"/>
  <c r="AJ51" i="5"/>
  <c r="AJ48" i="5"/>
  <c r="AJ45" i="5"/>
  <c r="AJ42" i="5"/>
  <c r="AJ39" i="5"/>
  <c r="AJ36" i="5"/>
  <c r="AJ33" i="5"/>
  <c r="AJ28" i="5"/>
  <c r="AJ25" i="5"/>
  <c r="AJ20" i="5"/>
  <c r="AJ17" i="5"/>
  <c r="AJ14" i="5"/>
  <c r="AJ11" i="5"/>
  <c r="AJ52" i="6"/>
  <c r="AJ49" i="6"/>
  <c r="AJ46" i="6"/>
  <c r="AJ43" i="6"/>
  <c r="AJ40" i="6"/>
  <c r="AJ37" i="6"/>
  <c r="AJ34" i="6"/>
  <c r="AJ29" i="6"/>
  <c r="AJ26" i="6"/>
  <c r="AJ23" i="6"/>
  <c r="AJ20" i="6"/>
  <c r="AJ17" i="6"/>
  <c r="AJ14" i="6"/>
  <c r="AJ11" i="6"/>
  <c r="AJ39" i="7"/>
  <c r="AJ36" i="7"/>
  <c r="AJ33" i="7"/>
  <c r="AJ28" i="7"/>
  <c r="AJ25" i="7"/>
  <c r="AJ22" i="7"/>
  <c r="AJ17" i="7"/>
  <c r="AJ14" i="7"/>
  <c r="AJ11" i="7"/>
  <c r="AJ59" i="8"/>
  <c r="AJ56" i="8"/>
  <c r="AJ53" i="8"/>
  <c r="AJ50" i="8"/>
  <c r="AJ45" i="8"/>
  <c r="AJ42" i="8"/>
  <c r="AJ39" i="8"/>
  <c r="AJ34" i="8"/>
  <c r="AJ31" i="8"/>
  <c r="AJ28" i="8"/>
  <c r="AJ23" i="8"/>
  <c r="AJ20" i="8"/>
  <c r="AJ17" i="8"/>
  <c r="AJ14" i="8"/>
  <c r="AJ11" i="8"/>
  <c r="AJ32" i="9"/>
  <c r="AJ29" i="9"/>
  <c r="AJ26" i="9"/>
  <c r="AJ23" i="9"/>
  <c r="AJ20" i="9"/>
  <c r="AJ17" i="9"/>
  <c r="AJ14" i="9"/>
  <c r="AJ11" i="9"/>
  <c r="AD8" i="9"/>
  <c r="AJ62" i="8" l="1"/>
  <c r="AJ61" i="6"/>
  <c r="AJ77" i="5"/>
  <c r="AJ55" i="9"/>
  <c r="AJ56" i="7"/>
  <c r="AJ57" i="4"/>
  <c r="J15" i="71" l="1"/>
  <c r="J14" i="71"/>
  <c r="J11" i="2"/>
  <c r="J10" i="2"/>
  <c r="J9" i="2"/>
  <c r="J7" i="2"/>
  <c r="J6" i="2"/>
  <c r="J5" i="2"/>
  <c r="J8" i="2"/>
  <c r="AD8" i="6"/>
  <c r="J15" i="2" l="1"/>
  <c r="J14" i="2"/>
  <c r="S12" i="10"/>
  <c r="AB15" i="71" s="1"/>
  <c r="E34" i="21" l="1"/>
  <c r="D34" i="21"/>
  <c r="AC30" i="4" l="1"/>
  <c r="AD31" i="1"/>
  <c r="AD20" i="1"/>
  <c r="AD25" i="4"/>
  <c r="AN49" i="6" l="1"/>
  <c r="AN46" i="6"/>
  <c r="AN43" i="6"/>
  <c r="AN37" i="6"/>
  <c r="AN34" i="6"/>
  <c r="AN29" i="6"/>
  <c r="AN26" i="6"/>
  <c r="AN23" i="6"/>
  <c r="AN20" i="6"/>
  <c r="AN17" i="6"/>
  <c r="AN14" i="6"/>
  <c r="AN11" i="6"/>
  <c r="AN8" i="6"/>
  <c r="H6" i="6"/>
  <c r="AN26" i="9"/>
  <c r="AN32" i="9"/>
  <c r="AN29" i="9"/>
  <c r="AN23" i="9"/>
  <c r="AN20" i="9"/>
  <c r="AN17" i="9"/>
  <c r="AN14" i="9"/>
  <c r="AN11" i="9"/>
  <c r="AN8" i="9"/>
  <c r="AN8" i="5"/>
  <c r="AN31" i="8"/>
  <c r="AN28" i="8"/>
  <c r="AN11" i="8"/>
  <c r="AN59" i="8"/>
  <c r="AN56" i="8"/>
  <c r="AN53" i="8"/>
  <c r="AN50" i="8"/>
  <c r="AN45" i="8"/>
  <c r="AN42" i="8"/>
  <c r="AN39" i="8"/>
  <c r="AN34" i="8"/>
  <c r="AN23" i="8"/>
  <c r="AN20" i="8"/>
  <c r="AN17" i="8"/>
  <c r="AN14" i="8"/>
  <c r="AN8" i="8"/>
  <c r="AN33" i="7"/>
  <c r="AN39" i="7"/>
  <c r="AN36" i="7"/>
  <c r="AN28" i="7"/>
  <c r="AN25" i="7"/>
  <c r="AN22" i="7"/>
  <c r="AN17" i="7"/>
  <c r="AN14" i="7"/>
  <c r="AN11" i="7"/>
  <c r="AN8" i="7"/>
  <c r="AN52" i="6"/>
  <c r="AN40" i="6"/>
  <c r="AN73" i="5"/>
  <c r="AN17" i="5"/>
  <c r="AN68" i="5"/>
  <c r="AN65" i="5"/>
  <c r="AN62" i="5"/>
  <c r="AN59" i="5"/>
  <c r="AN54" i="5"/>
  <c r="AN51" i="5"/>
  <c r="AN48" i="5"/>
  <c r="AN45" i="5"/>
  <c r="AN42" i="5"/>
  <c r="AN39" i="5"/>
  <c r="AN36" i="5"/>
  <c r="AN33" i="5"/>
  <c r="AN28" i="5"/>
  <c r="AN25" i="5"/>
  <c r="AN20" i="5"/>
  <c r="AN14" i="5"/>
  <c r="AN11" i="5"/>
  <c r="AN8" i="4"/>
  <c r="AN11" i="4"/>
  <c r="AN42" i="4"/>
  <c r="AN39" i="4"/>
  <c r="AN36" i="4"/>
  <c r="AN33" i="4"/>
  <c r="AN30" i="4"/>
  <c r="AN25" i="4"/>
  <c r="AN22" i="4"/>
  <c r="AN19" i="4"/>
  <c r="AN16" i="4"/>
  <c r="AN8" i="1"/>
  <c r="AN57" i="1" l="1"/>
  <c r="AN54" i="1"/>
  <c r="AN51" i="1"/>
  <c r="AN48" i="1"/>
  <c r="AN45" i="1"/>
  <c r="AN40" i="1"/>
  <c r="AN37" i="1"/>
  <c r="AN34" i="1"/>
  <c r="AN31" i="1"/>
  <c r="AN28" i="1"/>
  <c r="AN25" i="1"/>
  <c r="AN20" i="1"/>
  <c r="AN17" i="1"/>
  <c r="AN14" i="1"/>
  <c r="AN11" i="1"/>
  <c r="F59" i="21" l="1"/>
  <c r="F53" i="21"/>
  <c r="F47" i="21"/>
  <c r="F41" i="21"/>
  <c r="C59" i="21"/>
  <c r="C53" i="21"/>
  <c r="C47" i="21"/>
  <c r="C41" i="21"/>
  <c r="AI25" i="1" l="1"/>
  <c r="AH25" i="1"/>
  <c r="AG25" i="1"/>
  <c r="AF25" i="1"/>
  <c r="AE25" i="1"/>
  <c r="AM25" i="1" l="1"/>
  <c r="AR25" i="1"/>
  <c r="AO25" i="1"/>
  <c r="AP25" i="1"/>
  <c r="AQ25" i="1"/>
  <c r="E20" i="21" l="1"/>
  <c r="D33" i="21"/>
  <c r="C36" i="21" s="1"/>
  <c r="C308" i="21"/>
  <c r="C299" i="21"/>
  <c r="C295" i="21"/>
  <c r="C291" i="21"/>
  <c r="C287" i="21"/>
  <c r="C283" i="21"/>
  <c r="C279" i="21"/>
  <c r="C271" i="21"/>
  <c r="C275" i="21"/>
  <c r="C263" i="21"/>
  <c r="C259" i="21"/>
  <c r="C255" i="21"/>
  <c r="C251" i="21"/>
  <c r="C247" i="21"/>
  <c r="C243" i="21"/>
  <c r="C235" i="21"/>
  <c r="C231" i="21"/>
  <c r="C227" i="21"/>
  <c r="C223" i="21"/>
  <c r="C207" i="21"/>
  <c r="C203" i="21"/>
  <c r="C199" i="21"/>
  <c r="C195" i="21"/>
  <c r="C191" i="21"/>
  <c r="C187" i="21"/>
  <c r="C183" i="21"/>
  <c r="C179" i="21"/>
  <c r="C170" i="21"/>
  <c r="C166" i="21"/>
  <c r="C150" i="21"/>
  <c r="C162" i="21"/>
  <c r="C158" i="21"/>
  <c r="C154" i="21"/>
  <c r="C143" i="21"/>
  <c r="C139" i="21"/>
  <c r="C135" i="21"/>
  <c r="C131" i="21"/>
  <c r="C211" i="21" l="1"/>
  <c r="C213" i="21"/>
  <c r="C215" i="21"/>
  <c r="C297" i="21"/>
  <c r="C289" i="21"/>
  <c r="C281" i="21"/>
  <c r="C273" i="21"/>
  <c r="C261" i="21"/>
  <c r="C253" i="21"/>
  <c r="C245" i="21"/>
  <c r="C233" i="21"/>
  <c r="C225" i="21"/>
  <c r="C205" i="21"/>
  <c r="C197" i="21"/>
  <c r="C189" i="21"/>
  <c r="C181" i="21"/>
  <c r="C168" i="21"/>
  <c r="C160" i="21"/>
  <c r="C152" i="21"/>
  <c r="C123" i="21"/>
  <c r="C141" i="21"/>
  <c r="C133" i="21"/>
  <c r="C125" i="21"/>
  <c r="C127" i="21"/>
  <c r="AI32" i="9"/>
  <c r="AH32" i="9"/>
  <c r="AG32" i="9"/>
  <c r="AF32" i="9"/>
  <c r="AE32" i="9"/>
  <c r="AD32" i="9"/>
  <c r="AI29" i="9"/>
  <c r="AH29" i="9"/>
  <c r="AG29" i="9"/>
  <c r="AF29" i="9"/>
  <c r="AE29" i="9"/>
  <c r="AD29" i="9"/>
  <c r="AI26" i="9"/>
  <c r="AH26" i="9"/>
  <c r="AG26" i="9"/>
  <c r="AF26" i="9"/>
  <c r="AE26" i="9"/>
  <c r="AD26" i="9"/>
  <c r="AI23" i="9"/>
  <c r="AH23" i="9"/>
  <c r="AG23" i="9"/>
  <c r="AF23" i="9"/>
  <c r="AE23" i="9"/>
  <c r="AD23" i="9"/>
  <c r="AI20" i="9"/>
  <c r="AH20" i="9"/>
  <c r="AG20" i="9"/>
  <c r="AF20" i="9"/>
  <c r="AE20" i="9"/>
  <c r="AD20" i="9"/>
  <c r="AI17" i="9"/>
  <c r="AH17" i="9"/>
  <c r="AG17" i="9"/>
  <c r="AF17" i="9"/>
  <c r="AE17" i="9"/>
  <c r="AD17" i="9"/>
  <c r="AI14" i="9"/>
  <c r="AH14" i="9"/>
  <c r="AG14" i="9"/>
  <c r="AF14" i="9"/>
  <c r="AE14" i="9"/>
  <c r="AD14" i="9"/>
  <c r="AI11" i="9"/>
  <c r="AH11" i="9"/>
  <c r="AG11" i="9"/>
  <c r="AF11" i="9"/>
  <c r="AE11" i="9"/>
  <c r="AD11" i="9"/>
  <c r="AI8" i="9"/>
  <c r="AH8" i="9"/>
  <c r="AG8" i="9"/>
  <c r="AG57" i="9" s="1"/>
  <c r="G11" i="2" s="1"/>
  <c r="V11" i="2" s="1"/>
  <c r="AF8" i="9"/>
  <c r="AE8" i="9"/>
  <c r="H30" i="9"/>
  <c r="H27" i="9"/>
  <c r="H24" i="9"/>
  <c r="H21" i="9"/>
  <c r="H18" i="9"/>
  <c r="H15" i="9"/>
  <c r="H12" i="9"/>
  <c r="H9" i="9"/>
  <c r="H6" i="9"/>
  <c r="AI59" i="8"/>
  <c r="AH59" i="8"/>
  <c r="AG59" i="8"/>
  <c r="AF59" i="8"/>
  <c r="AE59" i="8"/>
  <c r="AD59" i="8"/>
  <c r="AI56" i="8"/>
  <c r="AH56" i="8"/>
  <c r="AG56" i="8"/>
  <c r="AF56" i="8"/>
  <c r="AE56" i="8"/>
  <c r="AD56" i="8"/>
  <c r="AI53" i="8"/>
  <c r="AH53" i="8"/>
  <c r="AG53" i="8"/>
  <c r="AF53" i="8"/>
  <c r="AE53" i="8"/>
  <c r="AD53" i="8"/>
  <c r="AI50" i="8"/>
  <c r="AH50" i="8"/>
  <c r="AG50" i="8"/>
  <c r="AF50" i="8"/>
  <c r="AE50" i="8"/>
  <c r="AD50" i="8"/>
  <c r="AI45" i="8"/>
  <c r="AH45" i="8"/>
  <c r="AG45" i="8"/>
  <c r="AF45" i="8"/>
  <c r="AE45" i="8"/>
  <c r="AD45" i="8"/>
  <c r="AI42" i="8"/>
  <c r="AH42" i="8"/>
  <c r="AG42" i="8"/>
  <c r="AF42" i="8"/>
  <c r="AE42" i="8"/>
  <c r="AD42" i="8"/>
  <c r="AI39" i="8"/>
  <c r="AH39" i="8"/>
  <c r="AG39" i="8"/>
  <c r="AF39" i="8"/>
  <c r="AE39" i="8"/>
  <c r="AD39" i="8"/>
  <c r="AI34" i="8"/>
  <c r="AH34" i="8"/>
  <c r="AG34" i="8"/>
  <c r="AF34" i="8"/>
  <c r="AE34" i="8"/>
  <c r="AD34" i="8"/>
  <c r="AI31" i="8"/>
  <c r="AH31" i="8"/>
  <c r="AG31" i="8"/>
  <c r="AF31" i="8"/>
  <c r="AE31" i="8"/>
  <c r="AD31" i="8"/>
  <c r="AI28" i="8"/>
  <c r="AH28" i="8"/>
  <c r="AG28" i="8"/>
  <c r="AF28" i="8"/>
  <c r="AE28" i="8"/>
  <c r="AD28" i="8"/>
  <c r="AI23" i="8"/>
  <c r="AH23" i="8"/>
  <c r="AG23" i="8"/>
  <c r="AF23" i="8"/>
  <c r="AE23" i="8"/>
  <c r="AD23" i="8"/>
  <c r="AI20" i="8"/>
  <c r="AH20" i="8"/>
  <c r="AG20" i="8"/>
  <c r="AF20" i="8"/>
  <c r="AE20" i="8"/>
  <c r="AI17" i="8"/>
  <c r="AH17" i="8"/>
  <c r="AG17" i="8"/>
  <c r="AF17" i="8"/>
  <c r="AE17" i="8"/>
  <c r="AD17" i="8"/>
  <c r="AI14" i="8"/>
  <c r="AH14" i="8"/>
  <c r="AG14" i="8"/>
  <c r="AF14" i="8"/>
  <c r="AE14" i="8"/>
  <c r="AD14" i="8"/>
  <c r="AI11" i="8"/>
  <c r="AH11" i="8"/>
  <c r="AG11" i="8"/>
  <c r="AF11" i="8"/>
  <c r="AE11" i="8"/>
  <c r="AD11" i="8"/>
  <c r="AI8" i="8"/>
  <c r="AH8" i="8"/>
  <c r="AG8" i="8"/>
  <c r="AF8" i="8"/>
  <c r="AE8" i="8"/>
  <c r="AD8" i="8"/>
  <c r="H57" i="8"/>
  <c r="H54" i="8"/>
  <c r="H51" i="8"/>
  <c r="H48" i="8"/>
  <c r="H43" i="8"/>
  <c r="H40" i="8"/>
  <c r="H37" i="8"/>
  <c r="H32" i="8"/>
  <c r="H29" i="8"/>
  <c r="H26" i="8"/>
  <c r="H21" i="8"/>
  <c r="H18" i="8"/>
  <c r="H15" i="8"/>
  <c r="H12" i="8"/>
  <c r="H9" i="8"/>
  <c r="H6" i="8"/>
  <c r="AI39" i="7"/>
  <c r="AH39" i="7"/>
  <c r="AG39" i="7"/>
  <c r="AF39" i="7"/>
  <c r="AE39" i="7"/>
  <c r="AD39" i="7"/>
  <c r="AI36" i="7"/>
  <c r="AH36" i="7"/>
  <c r="AG36" i="7"/>
  <c r="AF36" i="7"/>
  <c r="AE36" i="7"/>
  <c r="AD36" i="7"/>
  <c r="AI33" i="7"/>
  <c r="AH33" i="7"/>
  <c r="AG33" i="7"/>
  <c r="AF33" i="7"/>
  <c r="AE33" i="7"/>
  <c r="AD33" i="7"/>
  <c r="AI28" i="7"/>
  <c r="AH28" i="7"/>
  <c r="AG28" i="7"/>
  <c r="AF28" i="7"/>
  <c r="AE28" i="7"/>
  <c r="AI25" i="7"/>
  <c r="AH25" i="7"/>
  <c r="AG25" i="7"/>
  <c r="AF25" i="7"/>
  <c r="AE25" i="7"/>
  <c r="AI22" i="7"/>
  <c r="AH22" i="7"/>
  <c r="AG22" i="7"/>
  <c r="AF22" i="7"/>
  <c r="AE22" i="7"/>
  <c r="AI17" i="7"/>
  <c r="AH17" i="7"/>
  <c r="AG17" i="7"/>
  <c r="AF17" i="7"/>
  <c r="AE17" i="7"/>
  <c r="AD17" i="7"/>
  <c r="AI14" i="7"/>
  <c r="AH14" i="7"/>
  <c r="AG14" i="7"/>
  <c r="AF14" i="7"/>
  <c r="AE14" i="7"/>
  <c r="AD14" i="7"/>
  <c r="AI11" i="7"/>
  <c r="AH11" i="7"/>
  <c r="AG11" i="7"/>
  <c r="AF11" i="7"/>
  <c r="AE11" i="7"/>
  <c r="AD11" i="7"/>
  <c r="AI8" i="7"/>
  <c r="AH8" i="7"/>
  <c r="AG8" i="7"/>
  <c r="AF8" i="7"/>
  <c r="AE8" i="7"/>
  <c r="AD8" i="7"/>
  <c r="H37" i="7"/>
  <c r="H34" i="7"/>
  <c r="H31" i="7"/>
  <c r="H26" i="7"/>
  <c r="H23" i="7"/>
  <c r="H20" i="7"/>
  <c r="H15" i="7"/>
  <c r="H12" i="7"/>
  <c r="H9" i="7"/>
  <c r="H6" i="7"/>
  <c r="AI52" i="6"/>
  <c r="AH52" i="6"/>
  <c r="AG52" i="6"/>
  <c r="AF52" i="6"/>
  <c r="AE52" i="6"/>
  <c r="AD52" i="6"/>
  <c r="AI49" i="6"/>
  <c r="AH49" i="6"/>
  <c r="AG49" i="6"/>
  <c r="AF49" i="6"/>
  <c r="AE49" i="6"/>
  <c r="AD49" i="6"/>
  <c r="AI46" i="6"/>
  <c r="AH46" i="6"/>
  <c r="AG46" i="6"/>
  <c r="AF46" i="6"/>
  <c r="AE46" i="6"/>
  <c r="AD46" i="6"/>
  <c r="AI43" i="6"/>
  <c r="AH43" i="6"/>
  <c r="AG43" i="6"/>
  <c r="AF43" i="6"/>
  <c r="AE43" i="6"/>
  <c r="AD43" i="6"/>
  <c r="AI40" i="6"/>
  <c r="AH40" i="6"/>
  <c r="AG40" i="6"/>
  <c r="AF40" i="6"/>
  <c r="AE40" i="6"/>
  <c r="AD40" i="6"/>
  <c r="AI37" i="6"/>
  <c r="AH37" i="6"/>
  <c r="AG37" i="6"/>
  <c r="AF37" i="6"/>
  <c r="AE37" i="6"/>
  <c r="AD37" i="6"/>
  <c r="AI34" i="6"/>
  <c r="AH34" i="6"/>
  <c r="AG34" i="6"/>
  <c r="AF34" i="6"/>
  <c r="AE34" i="6"/>
  <c r="AD34" i="6"/>
  <c r="AI29" i="6"/>
  <c r="AH29" i="6"/>
  <c r="AG29" i="6"/>
  <c r="AF29" i="6"/>
  <c r="AE29" i="6"/>
  <c r="AD29" i="6"/>
  <c r="AI26" i="6"/>
  <c r="AH26" i="6"/>
  <c r="AG26" i="6"/>
  <c r="AF26" i="6"/>
  <c r="AE26" i="6"/>
  <c r="AD26" i="6"/>
  <c r="AI23" i="6"/>
  <c r="AH23" i="6"/>
  <c r="AG23" i="6"/>
  <c r="AF23" i="6"/>
  <c r="AE23" i="6"/>
  <c r="AD23" i="6"/>
  <c r="AI20" i="6"/>
  <c r="AH20" i="6"/>
  <c r="AG20" i="6"/>
  <c r="AF20" i="6"/>
  <c r="AE20" i="6"/>
  <c r="AD20" i="6"/>
  <c r="AI17" i="6"/>
  <c r="AH17" i="6"/>
  <c r="AG17" i="6"/>
  <c r="AF17" i="6"/>
  <c r="AE17" i="6"/>
  <c r="AD17" i="6"/>
  <c r="AI14" i="6"/>
  <c r="AH14" i="6"/>
  <c r="AG14" i="6"/>
  <c r="AF14" i="6"/>
  <c r="AE14" i="6"/>
  <c r="AD14" i="6"/>
  <c r="AI11" i="6"/>
  <c r="AH11" i="6"/>
  <c r="AG11" i="6"/>
  <c r="AF11" i="6"/>
  <c r="AE11" i="6"/>
  <c r="AD11" i="6"/>
  <c r="AI8" i="6"/>
  <c r="AH8" i="6"/>
  <c r="AG8" i="6"/>
  <c r="AF8" i="6"/>
  <c r="AE8" i="6"/>
  <c r="H50" i="6"/>
  <c r="H47" i="6"/>
  <c r="H44" i="6"/>
  <c r="H41" i="6"/>
  <c r="H38" i="6"/>
  <c r="H35" i="6"/>
  <c r="H32" i="6"/>
  <c r="H27" i="6"/>
  <c r="H24" i="6"/>
  <c r="H21" i="6"/>
  <c r="H18" i="6"/>
  <c r="H15" i="6"/>
  <c r="H12" i="6"/>
  <c r="H9" i="6"/>
  <c r="AI73" i="5"/>
  <c r="AH73" i="5"/>
  <c r="AG73" i="5"/>
  <c r="AF73" i="5"/>
  <c r="AE73" i="5"/>
  <c r="AD73" i="5"/>
  <c r="AI68" i="5"/>
  <c r="AH68" i="5"/>
  <c r="AG68" i="5"/>
  <c r="AF68" i="5"/>
  <c r="AE68" i="5"/>
  <c r="AD68" i="5"/>
  <c r="AI65" i="5"/>
  <c r="AH65" i="5"/>
  <c r="AG65" i="5"/>
  <c r="AF65" i="5"/>
  <c r="AE65" i="5"/>
  <c r="AD65" i="5"/>
  <c r="AI62" i="5"/>
  <c r="AH62" i="5"/>
  <c r="AG62" i="5"/>
  <c r="AF62" i="5"/>
  <c r="AE62" i="5"/>
  <c r="AD62" i="5"/>
  <c r="AI59" i="5"/>
  <c r="AH59" i="5"/>
  <c r="AG59" i="5"/>
  <c r="AF59" i="5"/>
  <c r="AE59" i="5"/>
  <c r="AD59" i="5"/>
  <c r="AI54" i="5"/>
  <c r="AH54" i="5"/>
  <c r="AG54" i="5"/>
  <c r="AF54" i="5"/>
  <c r="AE54" i="5"/>
  <c r="AD54" i="5"/>
  <c r="AI51" i="5"/>
  <c r="AH51" i="5"/>
  <c r="AG51" i="5"/>
  <c r="AF51" i="5"/>
  <c r="AE51" i="5"/>
  <c r="AD51" i="5"/>
  <c r="AI48" i="5"/>
  <c r="AH48" i="5"/>
  <c r="AG48" i="5"/>
  <c r="AF48" i="5"/>
  <c r="AE48" i="5"/>
  <c r="AD48" i="5"/>
  <c r="AI45" i="5"/>
  <c r="AH45" i="5"/>
  <c r="AG45" i="5"/>
  <c r="AF45" i="5"/>
  <c r="AE45" i="5"/>
  <c r="AD45" i="5"/>
  <c r="AI42" i="5"/>
  <c r="AH42" i="5"/>
  <c r="AG42" i="5"/>
  <c r="AF42" i="5"/>
  <c r="AE42" i="5"/>
  <c r="AD42" i="5"/>
  <c r="AI39" i="5"/>
  <c r="AH39" i="5"/>
  <c r="AG39" i="5"/>
  <c r="AF39" i="5"/>
  <c r="AE39" i="5"/>
  <c r="AD39" i="5"/>
  <c r="AI36" i="5"/>
  <c r="AH36" i="5"/>
  <c r="AG36" i="5"/>
  <c r="AF36" i="5"/>
  <c r="AE36" i="5"/>
  <c r="AD36" i="5"/>
  <c r="AI33" i="5"/>
  <c r="AH33" i="5"/>
  <c r="AG33" i="5"/>
  <c r="AF33" i="5"/>
  <c r="AE33" i="5"/>
  <c r="AD33" i="5"/>
  <c r="AI28" i="5"/>
  <c r="AH28" i="5"/>
  <c r="AG28" i="5"/>
  <c r="AF28" i="5"/>
  <c r="AE28" i="5"/>
  <c r="AD28" i="5"/>
  <c r="AI25" i="5"/>
  <c r="AH25" i="5"/>
  <c r="AG25" i="5"/>
  <c r="AF25" i="5"/>
  <c r="AE25" i="5"/>
  <c r="AD25" i="5"/>
  <c r="AI20" i="5"/>
  <c r="AH20" i="5"/>
  <c r="AG20" i="5"/>
  <c r="AF20" i="5"/>
  <c r="AE20" i="5"/>
  <c r="AD20" i="5"/>
  <c r="AI17" i="5"/>
  <c r="AH17" i="5"/>
  <c r="AG17" i="5"/>
  <c r="AF17" i="5"/>
  <c r="AE17" i="5"/>
  <c r="AI14" i="5"/>
  <c r="AH14" i="5"/>
  <c r="AG14" i="5"/>
  <c r="AF14" i="5"/>
  <c r="AE14" i="5"/>
  <c r="AD14" i="5"/>
  <c r="AI11" i="5"/>
  <c r="AH11" i="5"/>
  <c r="AG11" i="5"/>
  <c r="AF11" i="5"/>
  <c r="AE11" i="5"/>
  <c r="AD11" i="5"/>
  <c r="AI8" i="5"/>
  <c r="AH8" i="5"/>
  <c r="AG8" i="5"/>
  <c r="AG79" i="5" s="1"/>
  <c r="G7" i="2" s="1"/>
  <c r="V7" i="2" s="1"/>
  <c r="AF8" i="5"/>
  <c r="AE8" i="5"/>
  <c r="AD8" i="5"/>
  <c r="H71" i="5"/>
  <c r="H66" i="5"/>
  <c r="H63" i="5"/>
  <c r="H60" i="5"/>
  <c r="H57" i="5"/>
  <c r="H52" i="5"/>
  <c r="H49" i="5"/>
  <c r="H46" i="5"/>
  <c r="H43" i="5"/>
  <c r="H40" i="5"/>
  <c r="H37" i="5"/>
  <c r="H34" i="5"/>
  <c r="H31" i="5"/>
  <c r="H26" i="5"/>
  <c r="H23" i="5"/>
  <c r="H18" i="5"/>
  <c r="H15" i="5"/>
  <c r="H12" i="5"/>
  <c r="H9" i="5"/>
  <c r="H6" i="5"/>
  <c r="AI42" i="4"/>
  <c r="AH42" i="4"/>
  <c r="AG42" i="4"/>
  <c r="AF42" i="4"/>
  <c r="AE42" i="4"/>
  <c r="AD42" i="4"/>
  <c r="AI39" i="4"/>
  <c r="AH39" i="4"/>
  <c r="AG39" i="4"/>
  <c r="AF39" i="4"/>
  <c r="AE39" i="4"/>
  <c r="AD39" i="4"/>
  <c r="AI36" i="4"/>
  <c r="AH36" i="4"/>
  <c r="AG36" i="4"/>
  <c r="AF36" i="4"/>
  <c r="AE36" i="4"/>
  <c r="AD36" i="4"/>
  <c r="AI33" i="4"/>
  <c r="AH33" i="4"/>
  <c r="AG33" i="4"/>
  <c r="AF33" i="4"/>
  <c r="AE33" i="4"/>
  <c r="AD33" i="4"/>
  <c r="AI30" i="4"/>
  <c r="AH30" i="4"/>
  <c r="AG30" i="4"/>
  <c r="AF30" i="4"/>
  <c r="AE30" i="4"/>
  <c r="AI25" i="4"/>
  <c r="AH25" i="4"/>
  <c r="AG25" i="4"/>
  <c r="AF25" i="4"/>
  <c r="AE25" i="4"/>
  <c r="AI22" i="4"/>
  <c r="AH22" i="4"/>
  <c r="AG22" i="4"/>
  <c r="AF22" i="4"/>
  <c r="AE22" i="4"/>
  <c r="AD22" i="4"/>
  <c r="AI19" i="4"/>
  <c r="AH19" i="4"/>
  <c r="AG19" i="4"/>
  <c r="AF19" i="4"/>
  <c r="AE19" i="4"/>
  <c r="AD19" i="4"/>
  <c r="AI16" i="4"/>
  <c r="AH16" i="4"/>
  <c r="AG16" i="4"/>
  <c r="AF16" i="4"/>
  <c r="AE16" i="4"/>
  <c r="AD16" i="4"/>
  <c r="AI11" i="4"/>
  <c r="AH11" i="4"/>
  <c r="AG11" i="4"/>
  <c r="AF11" i="4"/>
  <c r="AE11" i="4"/>
  <c r="AD11" i="4"/>
  <c r="AI8" i="4"/>
  <c r="AH8" i="4"/>
  <c r="AG8" i="4"/>
  <c r="AF8" i="4"/>
  <c r="AE8" i="4"/>
  <c r="AD8" i="4"/>
  <c r="H40" i="4"/>
  <c r="H37" i="4"/>
  <c r="H34" i="4"/>
  <c r="H31" i="4"/>
  <c r="H28" i="4"/>
  <c r="H23" i="4"/>
  <c r="H20" i="4"/>
  <c r="H17" i="4"/>
  <c r="H14" i="4"/>
  <c r="H9" i="4"/>
  <c r="AI8" i="1"/>
  <c r="AH8" i="1"/>
  <c r="AG8" i="1"/>
  <c r="AF8" i="1"/>
  <c r="AE8" i="1"/>
  <c r="AI60" i="1"/>
  <c r="AH60" i="1"/>
  <c r="AG60" i="1"/>
  <c r="AF60" i="1"/>
  <c r="AE60" i="1"/>
  <c r="AI57" i="1"/>
  <c r="AH57" i="1"/>
  <c r="AG57" i="1"/>
  <c r="AF57" i="1"/>
  <c r="AE57" i="1"/>
  <c r="AI54" i="1"/>
  <c r="AH54" i="1"/>
  <c r="AG54" i="1"/>
  <c r="AF54" i="1"/>
  <c r="AE54" i="1"/>
  <c r="AD54" i="1"/>
  <c r="AI51" i="1"/>
  <c r="AH51" i="1"/>
  <c r="AG51" i="1"/>
  <c r="AF51" i="1"/>
  <c r="AE51" i="1"/>
  <c r="AD51" i="1"/>
  <c r="AI48" i="1"/>
  <c r="AH48" i="1"/>
  <c r="AG48" i="1"/>
  <c r="AF48" i="1"/>
  <c r="AE48" i="1"/>
  <c r="AD48" i="1"/>
  <c r="AI45" i="1"/>
  <c r="AH45" i="1"/>
  <c r="AG45" i="1"/>
  <c r="AF45" i="1"/>
  <c r="AE45" i="1"/>
  <c r="AD45" i="1"/>
  <c r="AI40" i="1"/>
  <c r="AH40" i="1"/>
  <c r="AG40" i="1"/>
  <c r="AF40" i="1"/>
  <c r="AE40" i="1"/>
  <c r="AD40" i="1"/>
  <c r="AI37" i="1"/>
  <c r="AH37" i="1"/>
  <c r="AG37" i="1"/>
  <c r="AF37" i="1"/>
  <c r="AE37" i="1"/>
  <c r="AD37" i="1"/>
  <c r="AI34" i="1"/>
  <c r="AH34" i="1"/>
  <c r="AG34" i="1"/>
  <c r="AF34" i="1"/>
  <c r="AE34" i="1"/>
  <c r="AD34" i="1"/>
  <c r="AI31" i="1"/>
  <c r="AH31" i="1"/>
  <c r="AG31" i="1"/>
  <c r="AF31" i="1"/>
  <c r="AE31" i="1"/>
  <c r="AI28" i="1"/>
  <c r="AH28" i="1"/>
  <c r="AG28" i="1"/>
  <c r="AF28" i="1"/>
  <c r="AE28" i="1"/>
  <c r="AD28" i="1"/>
  <c r="AI20" i="1"/>
  <c r="AH20" i="1"/>
  <c r="AG20" i="1"/>
  <c r="AF20" i="1"/>
  <c r="AE20" i="1"/>
  <c r="AI17" i="1"/>
  <c r="AH17" i="1"/>
  <c r="AG17" i="1"/>
  <c r="AF17" i="1"/>
  <c r="AE17" i="1"/>
  <c r="AD17" i="1"/>
  <c r="AI14" i="1"/>
  <c r="AH14" i="1"/>
  <c r="AG14" i="1"/>
  <c r="AF14" i="1"/>
  <c r="AE14" i="1"/>
  <c r="AD14" i="1"/>
  <c r="AI11" i="1"/>
  <c r="AH11" i="1"/>
  <c r="AG11" i="1"/>
  <c r="AF11" i="1"/>
  <c r="AE11" i="1"/>
  <c r="AD11" i="1"/>
  <c r="I10" i="10"/>
  <c r="I8" i="10"/>
  <c r="I6" i="10"/>
  <c r="H12" i="10"/>
  <c r="M32" i="3"/>
  <c r="M27" i="3"/>
  <c r="M22" i="3"/>
  <c r="M17" i="3"/>
  <c r="M12" i="3"/>
  <c r="M7" i="3"/>
  <c r="AH79" i="5" l="1"/>
  <c r="H7" i="2" s="1"/>
  <c r="W7" i="2" s="1"/>
  <c r="AF64" i="8"/>
  <c r="F10" i="2" s="1"/>
  <c r="U10" i="2" s="1"/>
  <c r="S56" i="10"/>
  <c r="S16" i="10"/>
  <c r="S58" i="10"/>
  <c r="S60" i="10"/>
  <c r="S50" i="10"/>
  <c r="S62" i="10"/>
  <c r="S52" i="10"/>
  <c r="S54" i="10"/>
  <c r="AF58" i="7"/>
  <c r="F9" i="2" s="1"/>
  <c r="U9" i="2" s="1"/>
  <c r="AR39" i="8"/>
  <c r="AI57" i="9"/>
  <c r="I11" i="2" s="1"/>
  <c r="X11" i="2" s="1"/>
  <c r="AG58" i="7"/>
  <c r="G9" i="2" s="1"/>
  <c r="V9" i="2" s="1"/>
  <c r="AI64" i="8"/>
  <c r="I10" i="2" s="1"/>
  <c r="X10" i="2" s="1"/>
  <c r="AD58" i="7"/>
  <c r="AO14" i="8"/>
  <c r="AM23" i="8"/>
  <c r="AO45" i="8"/>
  <c r="AM53" i="8"/>
  <c r="AO8" i="4"/>
  <c r="AP33" i="4"/>
  <c r="AP14" i="5"/>
  <c r="AM20" i="5"/>
  <c r="AR25" i="5"/>
  <c r="AO28" i="5"/>
  <c r="AQ33" i="5"/>
  <c r="AF79" i="5"/>
  <c r="F7" i="2" s="1"/>
  <c r="U7" i="2" s="1"/>
  <c r="AP34" i="6"/>
  <c r="AO11" i="7"/>
  <c r="AR14" i="7"/>
  <c r="AP22" i="7"/>
  <c r="AM25" i="7"/>
  <c r="AO28" i="7"/>
  <c r="AM33" i="7"/>
  <c r="AP36" i="7"/>
  <c r="AR39" i="7"/>
  <c r="AO11" i="6"/>
  <c r="AR11" i="8"/>
  <c r="AM39" i="8"/>
  <c r="AO8" i="9"/>
  <c r="AR11" i="9"/>
  <c r="AR14" i="9"/>
  <c r="AQ20" i="9"/>
  <c r="AQ23" i="9"/>
  <c r="AP29" i="9"/>
  <c r="AI58" i="7"/>
  <c r="I9" i="2" s="1"/>
  <c r="X9" i="2" s="1"/>
  <c r="AO22" i="7"/>
  <c r="AG63" i="6"/>
  <c r="G8" i="2" s="1"/>
  <c r="V8" i="2" s="1"/>
  <c r="AD57" i="9"/>
  <c r="AH57" i="9"/>
  <c r="H11" i="2" s="1"/>
  <c r="W11" i="2" s="1"/>
  <c r="AM11" i="7"/>
  <c r="AI63" i="6"/>
  <c r="I8" i="2" s="1"/>
  <c r="X8" i="2" s="1"/>
  <c r="AQ29" i="9"/>
  <c r="AQ14" i="9"/>
  <c r="AP11" i="9"/>
  <c r="AM20" i="9"/>
  <c r="AR29" i="9"/>
  <c r="AM23" i="9"/>
  <c r="AP20" i="9"/>
  <c r="AR8" i="6"/>
  <c r="AQ37" i="6"/>
  <c r="AO46" i="6"/>
  <c r="AO36" i="5"/>
  <c r="AP45" i="5"/>
  <c r="AR48" i="5"/>
  <c r="AM51" i="5"/>
  <c r="AR68" i="5"/>
  <c r="AR73" i="5"/>
  <c r="AP14" i="7"/>
  <c r="AO17" i="7"/>
  <c r="AR25" i="7"/>
  <c r="AQ28" i="7"/>
  <c r="AM39" i="7"/>
  <c r="AQ39" i="7"/>
  <c r="AH58" i="7"/>
  <c r="H9" i="2" s="1"/>
  <c r="W9" i="2" s="1"/>
  <c r="AD56" i="7"/>
  <c r="AQ11" i="7"/>
  <c r="AM14" i="7"/>
  <c r="AQ22" i="7"/>
  <c r="AP33" i="7"/>
  <c r="AQ36" i="7"/>
  <c r="AO14" i="7"/>
  <c r="AO25" i="7"/>
  <c r="AO26" i="9"/>
  <c r="AP32" i="9"/>
  <c r="AQ14" i="8"/>
  <c r="AQ17" i="8"/>
  <c r="AP20" i="8"/>
  <c r="AO28" i="8"/>
  <c r="AR31" i="8"/>
  <c r="AP34" i="8"/>
  <c r="AP50" i="8"/>
  <c r="AO59" i="8"/>
  <c r="AO73" i="5"/>
  <c r="AP28" i="5"/>
  <c r="AM36" i="5"/>
  <c r="AQ54" i="5"/>
  <c r="AQ59" i="5"/>
  <c r="AM62" i="5"/>
  <c r="AQ68" i="5"/>
  <c r="AP11" i="4"/>
  <c r="AR33" i="4"/>
  <c r="AR42" i="4"/>
  <c r="AP8" i="4"/>
  <c r="AR19" i="4"/>
  <c r="AR22" i="4"/>
  <c r="AM36" i="4"/>
  <c r="AO16" i="4"/>
  <c r="AP25" i="4"/>
  <c r="AR39" i="4"/>
  <c r="AQ11" i="9"/>
  <c r="AQ17" i="9"/>
  <c r="AO23" i="9"/>
  <c r="AM29" i="9"/>
  <c r="AR34" i="8"/>
  <c r="AM59" i="8"/>
  <c r="AO34" i="8"/>
  <c r="AR8" i="8"/>
  <c r="AQ11" i="8"/>
  <c r="AP14" i="8"/>
  <c r="AQ23" i="8"/>
  <c r="AP31" i="8"/>
  <c r="AQ34" i="8"/>
  <c r="AR42" i="8"/>
  <c r="AO50" i="8"/>
  <c r="AO53" i="8"/>
  <c r="AP59" i="8"/>
  <c r="AR53" i="8"/>
  <c r="AD62" i="8"/>
  <c r="AH64" i="8"/>
  <c r="H10" i="2" s="1"/>
  <c r="K10" i="2" s="1"/>
  <c r="AM31" i="8"/>
  <c r="AR17" i="8"/>
  <c r="AO20" i="8"/>
  <c r="AR28" i="8"/>
  <c r="AO39" i="8"/>
  <c r="AP45" i="8"/>
  <c r="AO56" i="8"/>
  <c r="AM20" i="8"/>
  <c r="AM45" i="8"/>
  <c r="AR14" i="6"/>
  <c r="AM23" i="6"/>
  <c r="AO26" i="6"/>
  <c r="AM29" i="6"/>
  <c r="AO34" i="6"/>
  <c r="AR40" i="6"/>
  <c r="AO43" i="6"/>
  <c r="AR46" i="6"/>
  <c r="AM49" i="6"/>
  <c r="AR52" i="6"/>
  <c r="AF63" i="6"/>
  <c r="F8" i="2" s="1"/>
  <c r="U8" i="2" s="1"/>
  <c r="AQ11" i="6"/>
  <c r="AQ17" i="6"/>
  <c r="AM11" i="6"/>
  <c r="AH63" i="6"/>
  <c r="H8" i="2" s="1"/>
  <c r="W8" i="2" s="1"/>
  <c r="AD63" i="6"/>
  <c r="AO20" i="6"/>
  <c r="AO68" i="5"/>
  <c r="AO17" i="5"/>
  <c r="AQ25" i="5"/>
  <c r="AR28" i="5"/>
  <c r="AP33" i="5"/>
  <c r="AP36" i="5"/>
  <c r="AM39" i="5"/>
  <c r="AO42" i="5"/>
  <c r="AO45" i="5"/>
  <c r="AP48" i="5"/>
  <c r="AR51" i="5"/>
  <c r="AR54" i="5"/>
  <c r="AR59" i="5"/>
  <c r="AQ62" i="5"/>
  <c r="AO65" i="5"/>
  <c r="AR36" i="5"/>
  <c r="AO20" i="5"/>
  <c r="AP59" i="5"/>
  <c r="AO59" i="5"/>
  <c r="AQ45" i="5"/>
  <c r="AI79" i="5"/>
  <c r="I7" i="2" s="1"/>
  <c r="X7" i="2" s="1"/>
  <c r="AR14" i="5"/>
  <c r="AM16" i="4"/>
  <c r="AQ8" i="4"/>
  <c r="AP16" i="4"/>
  <c r="AM17" i="9"/>
  <c r="AP17" i="9"/>
  <c r="AO20" i="9"/>
  <c r="AM26" i="9"/>
  <c r="AM32" i="9"/>
  <c r="AE57" i="9"/>
  <c r="E11" i="2" s="1"/>
  <c r="AO17" i="9"/>
  <c r="AO32" i="9"/>
  <c r="AR32" i="9"/>
  <c r="AR17" i="9"/>
  <c r="AQ32" i="9"/>
  <c r="AO11" i="9"/>
  <c r="AR23" i="9"/>
  <c r="AR20" i="9"/>
  <c r="AO29" i="9"/>
  <c r="AD55" i="9"/>
  <c r="AM14" i="9"/>
  <c r="AP14" i="9"/>
  <c r="AQ26" i="9"/>
  <c r="AO14" i="9"/>
  <c r="AM11" i="9"/>
  <c r="AR26" i="9"/>
  <c r="AP23" i="9"/>
  <c r="AP26" i="9"/>
  <c r="AM17" i="8"/>
  <c r="AP39" i="8"/>
  <c r="AQ31" i="8"/>
  <c r="AQ53" i="8"/>
  <c r="AQ59" i="8"/>
  <c r="AG64" i="8"/>
  <c r="G10" i="2" s="1"/>
  <c r="AO17" i="8"/>
  <c r="AO31" i="8"/>
  <c r="AR50" i="8"/>
  <c r="AO42" i="8"/>
  <c r="AR59" i="8"/>
  <c r="AQ20" i="8"/>
  <c r="AO11" i="8"/>
  <c r="AP53" i="8"/>
  <c r="AQ45" i="8"/>
  <c r="AM14" i="8"/>
  <c r="AR20" i="8"/>
  <c r="AP28" i="8"/>
  <c r="AP42" i="8"/>
  <c r="AP56" i="8"/>
  <c r="AM28" i="8"/>
  <c r="AM34" i="8"/>
  <c r="AM42" i="8"/>
  <c r="AM50" i="8"/>
  <c r="AM56" i="8"/>
  <c r="AR23" i="8"/>
  <c r="AR14" i="8"/>
  <c r="AO23" i="8"/>
  <c r="AR45" i="8"/>
  <c r="AP17" i="8"/>
  <c r="AP23" i="8"/>
  <c r="AQ39" i="8"/>
  <c r="AM11" i="8"/>
  <c r="AP11" i="8"/>
  <c r="AQ28" i="8"/>
  <c r="AQ42" i="8"/>
  <c r="AQ50" i="8"/>
  <c r="AQ56" i="8"/>
  <c r="AE64" i="8"/>
  <c r="E10" i="2" s="1"/>
  <c r="AR56" i="8"/>
  <c r="AQ8" i="7"/>
  <c r="AP11" i="7"/>
  <c r="AO8" i="7"/>
  <c r="AP25" i="7"/>
  <c r="AP39" i="7"/>
  <c r="AQ25" i="7"/>
  <c r="AQ33" i="7"/>
  <c r="AE58" i="7"/>
  <c r="E9" i="2" s="1"/>
  <c r="AR17" i="7"/>
  <c r="AO33" i="7"/>
  <c r="AR36" i="7"/>
  <c r="AM17" i="7"/>
  <c r="AM8" i="7"/>
  <c r="AP8" i="7"/>
  <c r="AR11" i="7"/>
  <c r="AP28" i="7"/>
  <c r="AM22" i="7"/>
  <c r="AM28" i="7"/>
  <c r="AM36" i="7"/>
  <c r="AQ14" i="7"/>
  <c r="AQ17" i="7"/>
  <c r="AO36" i="7"/>
  <c r="AR33" i="7"/>
  <c r="AO39" i="7"/>
  <c r="AR22" i="7"/>
  <c r="AP17" i="7"/>
  <c r="AR8" i="7"/>
  <c r="AR28" i="7"/>
  <c r="AQ43" i="6"/>
  <c r="AR23" i="6"/>
  <c r="AM37" i="6"/>
  <c r="AP17" i="6"/>
  <c r="AQ20" i="6"/>
  <c r="AQ23" i="6"/>
  <c r="AQ49" i="6"/>
  <c r="AR26" i="6"/>
  <c r="AO49" i="6"/>
  <c r="AP46" i="6"/>
  <c r="AR17" i="6"/>
  <c r="AQ29" i="6"/>
  <c r="AQ16" i="4"/>
  <c r="AQ22" i="4"/>
  <c r="AQ25" i="4"/>
  <c r="AO36" i="4"/>
  <c r="AR36" i="4"/>
  <c r="AQ42" i="4"/>
  <c r="AM42" i="4"/>
  <c r="AM25" i="4"/>
  <c r="AM20" i="6"/>
  <c r="AP14" i="6"/>
  <c r="AO8" i="6"/>
  <c r="AP37" i="6"/>
  <c r="AM26" i="6"/>
  <c r="AM40" i="6"/>
  <c r="AM52" i="6"/>
  <c r="AO17" i="6"/>
  <c r="AR29" i="6"/>
  <c r="AR49" i="6"/>
  <c r="AR34" i="6"/>
  <c r="AO14" i="6"/>
  <c r="AM17" i="6"/>
  <c r="AM8" i="6"/>
  <c r="AP11" i="6"/>
  <c r="AQ14" i="6"/>
  <c r="AR20" i="6"/>
  <c r="AP26" i="6"/>
  <c r="AP40" i="6"/>
  <c r="AP52" i="6"/>
  <c r="AQ26" i="6"/>
  <c r="AQ34" i="6"/>
  <c r="AQ40" i="6"/>
  <c r="AQ46" i="6"/>
  <c r="AQ52" i="6"/>
  <c r="AO23" i="6"/>
  <c r="AO29" i="6"/>
  <c r="AO40" i="6"/>
  <c r="AO52" i="6"/>
  <c r="AO37" i="6"/>
  <c r="AQ8" i="6"/>
  <c r="AR11" i="6"/>
  <c r="AP23" i="6"/>
  <c r="AP49" i="6"/>
  <c r="AM34" i="6"/>
  <c r="AM46" i="6"/>
  <c r="AE63" i="6"/>
  <c r="E8" i="2" s="1"/>
  <c r="AR37" i="6"/>
  <c r="AM14" i="6"/>
  <c r="AP20" i="6"/>
  <c r="AP8" i="6"/>
  <c r="AP29" i="6"/>
  <c r="AP43" i="6"/>
  <c r="AM43" i="6"/>
  <c r="AR43" i="6"/>
  <c r="AP68" i="5"/>
  <c r="AQ73" i="5"/>
  <c r="AQ20" i="5"/>
  <c r="AD65" i="1"/>
  <c r="Q50" i="10" s="1"/>
  <c r="AQ11" i="5"/>
  <c r="AM48" i="5"/>
  <c r="AM33" i="5"/>
  <c r="AM17" i="5"/>
  <c r="AP54" i="5"/>
  <c r="AP39" i="5"/>
  <c r="AP25" i="5"/>
  <c r="AP11" i="5"/>
  <c r="AO54" i="5"/>
  <c r="AO33" i="5"/>
  <c r="AR39" i="5"/>
  <c r="AP42" i="5"/>
  <c r="AM65" i="5"/>
  <c r="AM73" i="5"/>
  <c r="AQ28" i="5"/>
  <c r="AO39" i="5"/>
  <c r="AO48" i="5"/>
  <c r="AO62" i="5"/>
  <c r="AP73" i="5"/>
  <c r="AR45" i="5"/>
  <c r="AR62" i="5"/>
  <c r="AQ36" i="5"/>
  <c r="AQ17" i="5"/>
  <c r="AQ39" i="5"/>
  <c r="AO8" i="5"/>
  <c r="AD77" i="5"/>
  <c r="AD79" i="5"/>
  <c r="AM59" i="5"/>
  <c r="AM28" i="5"/>
  <c r="AP51" i="5"/>
  <c r="AP20" i="5"/>
  <c r="AO51" i="5"/>
  <c r="AO25" i="5"/>
  <c r="AQ42" i="5"/>
  <c r="AQ65" i="5"/>
  <c r="AQ14" i="5"/>
  <c r="AR33" i="5"/>
  <c r="AM42" i="5"/>
  <c r="AQ51" i="5"/>
  <c r="AP65" i="5"/>
  <c r="AO11" i="5"/>
  <c r="AP62" i="5"/>
  <c r="AR20" i="5"/>
  <c r="AQ48" i="5"/>
  <c r="AM45" i="5"/>
  <c r="AM14" i="5"/>
  <c r="AO14" i="5"/>
  <c r="AM54" i="5"/>
  <c r="AM25" i="5"/>
  <c r="AM11" i="5"/>
  <c r="AP17" i="5"/>
  <c r="AR17" i="5"/>
  <c r="AR11" i="5"/>
  <c r="AR42" i="5"/>
  <c r="AM68" i="5"/>
  <c r="AR65" i="5"/>
  <c r="AD59" i="4"/>
  <c r="Q52" i="10" s="1"/>
  <c r="AD57" i="4"/>
  <c r="AM8" i="4"/>
  <c r="AR8" i="4"/>
  <c r="AP19" i="4"/>
  <c r="AP36" i="4"/>
  <c r="AM19" i="4"/>
  <c r="AM33" i="4"/>
  <c r="AO11" i="4"/>
  <c r="AH59" i="4"/>
  <c r="H6" i="2" s="1"/>
  <c r="W6" i="2" s="1"/>
  <c r="AO25" i="4"/>
  <c r="AQ36" i="4"/>
  <c r="AR16" i="4"/>
  <c r="AQ33" i="4"/>
  <c r="AP22" i="4"/>
  <c r="AQ19" i="4"/>
  <c r="AQ11" i="4"/>
  <c r="AO19" i="4"/>
  <c r="AO33" i="4"/>
  <c r="AO39" i="4"/>
  <c r="AR25" i="4"/>
  <c r="AQ39" i="4"/>
  <c r="AP39" i="4"/>
  <c r="AM11" i="4"/>
  <c r="AP42" i="4"/>
  <c r="AM22" i="4"/>
  <c r="AM39" i="4"/>
  <c r="AO22" i="4"/>
  <c r="AO42" i="4"/>
  <c r="AD63" i="1"/>
  <c r="AD61" i="6"/>
  <c r="AR11" i="4"/>
  <c r="AP17" i="1"/>
  <c r="AR31" i="1"/>
  <c r="AP8" i="5"/>
  <c r="AM8" i="5"/>
  <c r="AE79" i="5"/>
  <c r="E7" i="2" s="1"/>
  <c r="AG59" i="4"/>
  <c r="G6" i="2" s="1"/>
  <c r="M18" i="10" s="1"/>
  <c r="AI59" i="4"/>
  <c r="I6" i="2" s="1"/>
  <c r="X6" i="2" s="1"/>
  <c r="AP37" i="1"/>
  <c r="AM40" i="1"/>
  <c r="AR11" i="1"/>
  <c r="AR17" i="1"/>
  <c r="AM20" i="1"/>
  <c r="AQ34" i="1"/>
  <c r="AQ8" i="5"/>
  <c r="AR8" i="5"/>
  <c r="AQ45" i="1"/>
  <c r="AM51" i="1"/>
  <c r="AR54" i="1"/>
  <c r="AM60" i="1"/>
  <c r="AO11" i="1"/>
  <c r="AR20" i="1"/>
  <c r="AM17" i="1"/>
  <c r="AQ11" i="1"/>
  <c r="AQ17" i="1"/>
  <c r="AP20" i="1"/>
  <c r="AO17" i="1"/>
  <c r="AM11" i="1"/>
  <c r="AO20" i="1"/>
  <c r="AO60" i="1"/>
  <c r="AP11" i="1"/>
  <c r="AQ20" i="1"/>
  <c r="AO14" i="1"/>
  <c r="AR34" i="1"/>
  <c r="AM37" i="1"/>
  <c r="AR40" i="1"/>
  <c r="AR45" i="1"/>
  <c r="AR48" i="1"/>
  <c r="AQ51" i="1"/>
  <c r="AO54" i="1"/>
  <c r="AO57" i="1"/>
  <c r="AQ60" i="1"/>
  <c r="S26" i="10"/>
  <c r="S22" i="10"/>
  <c r="S18" i="10"/>
  <c r="S28" i="10"/>
  <c r="S24" i="10"/>
  <c r="S20" i="10"/>
  <c r="AQ8" i="9"/>
  <c r="AR8" i="9"/>
  <c r="AM8" i="9"/>
  <c r="AF57" i="9"/>
  <c r="F11" i="2" s="1"/>
  <c r="U11" i="2" s="1"/>
  <c r="AP8" i="9"/>
  <c r="AQ8" i="1"/>
  <c r="M28" i="10"/>
  <c r="M20" i="10"/>
  <c r="AH65" i="1"/>
  <c r="H5" i="2" s="1"/>
  <c r="AQ14" i="1"/>
  <c r="AR14" i="1"/>
  <c r="AF65" i="1"/>
  <c r="F5" i="2" s="1"/>
  <c r="U5" i="2" s="1"/>
  <c r="AM14" i="1"/>
  <c r="AP14" i="1"/>
  <c r="AO8" i="8"/>
  <c r="AD64" i="8"/>
  <c r="AQ8" i="8"/>
  <c r="AP8" i="8"/>
  <c r="AM8" i="8"/>
  <c r="AF59" i="4"/>
  <c r="F6" i="2" s="1"/>
  <c r="U6" i="2" s="1"/>
  <c r="AE59" i="4"/>
  <c r="E6" i="2" s="1"/>
  <c r="AR8" i="1"/>
  <c r="AO8" i="1"/>
  <c r="C310" i="21"/>
  <c r="AP8" i="1"/>
  <c r="AM8" i="1"/>
  <c r="AE65" i="1"/>
  <c r="AI65" i="1"/>
  <c r="I5" i="2" s="1"/>
  <c r="AG65" i="1"/>
  <c r="G5" i="2" s="1"/>
  <c r="AM30" i="4"/>
  <c r="AP30" i="4"/>
  <c r="AQ30" i="4"/>
  <c r="AO30" i="4"/>
  <c r="AR30" i="4"/>
  <c r="AP60" i="1"/>
  <c r="AR60" i="1"/>
  <c r="AR57" i="1"/>
  <c r="AQ57" i="1"/>
  <c r="AM57" i="1"/>
  <c r="AP57" i="1"/>
  <c r="AQ54" i="1"/>
  <c r="AM54" i="1"/>
  <c r="AP54" i="1"/>
  <c r="AO51" i="1"/>
  <c r="AR51" i="1"/>
  <c r="AP51" i="1"/>
  <c r="AQ48" i="1"/>
  <c r="AM48" i="1"/>
  <c r="AO48" i="1"/>
  <c r="AP48" i="1"/>
  <c r="AM45" i="1"/>
  <c r="AO45" i="1"/>
  <c r="AP45" i="1"/>
  <c r="AP40" i="1"/>
  <c r="AO40" i="1"/>
  <c r="AQ40" i="1"/>
  <c r="AQ37" i="1"/>
  <c r="AO37" i="1"/>
  <c r="AR37" i="1"/>
  <c r="AO34" i="1"/>
  <c r="AP34" i="1"/>
  <c r="AM34" i="1"/>
  <c r="AQ31" i="1"/>
  <c r="AP31" i="1"/>
  <c r="AO31" i="1"/>
  <c r="AM31" i="1"/>
  <c r="AO28" i="1"/>
  <c r="AQ28" i="1"/>
  <c r="AM28" i="1"/>
  <c r="AP28" i="1"/>
  <c r="AR28" i="1"/>
  <c r="T11" i="2" l="1"/>
  <c r="D11" i="2"/>
  <c r="L10" i="2"/>
  <c r="D10" i="2"/>
  <c r="T9" i="2"/>
  <c r="D9" i="2"/>
  <c r="T8" i="2"/>
  <c r="Z8" i="2" s="1"/>
  <c r="U22" i="10" s="1"/>
  <c r="D8" i="2"/>
  <c r="T7" i="2"/>
  <c r="D7" i="2"/>
  <c r="Y7" i="2" s="1"/>
  <c r="T6" i="2"/>
  <c r="D6" i="2"/>
  <c r="S64" i="10"/>
  <c r="M24" i="10"/>
  <c r="S30" i="10"/>
  <c r="K11" i="2"/>
  <c r="K28" i="10" s="1"/>
  <c r="K5" i="2"/>
  <c r="Q62" i="10"/>
  <c r="T10" i="2"/>
  <c r="Y10" i="2"/>
  <c r="Q60" i="10"/>
  <c r="Q58" i="10"/>
  <c r="M22" i="10"/>
  <c r="Y8" i="2"/>
  <c r="Q56" i="10"/>
  <c r="Q54" i="10"/>
  <c r="Y6" i="71"/>
  <c r="R6" i="71"/>
  <c r="Q6" i="71"/>
  <c r="D13" i="71"/>
  <c r="Y5" i="71"/>
  <c r="Q5" i="71"/>
  <c r="R5" i="71"/>
  <c r="M9" i="2"/>
  <c r="K8" i="2"/>
  <c r="K22" i="10" s="1"/>
  <c r="M10" i="2"/>
  <c r="V10" i="2"/>
  <c r="M26" i="10"/>
  <c r="W10" i="2"/>
  <c r="L9" i="2"/>
  <c r="O24" i="10" s="1"/>
  <c r="Z9" i="2"/>
  <c r="U24" i="10" s="1"/>
  <c r="K9" i="2"/>
  <c r="K24" i="10" s="1"/>
  <c r="Z7" i="2"/>
  <c r="U20" i="10" s="1"/>
  <c r="K7" i="2"/>
  <c r="K20" i="10" s="1"/>
  <c r="L8" i="2"/>
  <c r="O22" i="10" s="1"/>
  <c r="M8" i="2"/>
  <c r="M7" i="2"/>
  <c r="L7" i="2"/>
  <c r="O20" i="10" s="1"/>
  <c r="V6" i="2"/>
  <c r="Z6" i="2" s="1"/>
  <c r="U18" i="10" s="1"/>
  <c r="K6" i="2"/>
  <c r="K18" i="10" s="1"/>
  <c r="E5" i="2"/>
  <c r="D5" i="2" s="1"/>
  <c r="M11" i="2"/>
  <c r="Z11" i="2"/>
  <c r="U28" i="10" s="1"/>
  <c r="L11" i="2"/>
  <c r="O28" i="10" s="1"/>
  <c r="W5" i="2"/>
  <c r="U13" i="2"/>
  <c r="H13" i="2"/>
  <c r="F13" i="2"/>
  <c r="G13" i="2"/>
  <c r="V5" i="2"/>
  <c r="X5" i="2"/>
  <c r="X13" i="2" s="1"/>
  <c r="O26" i="10"/>
  <c r="K26" i="10"/>
  <c r="M6" i="2"/>
  <c r="L6" i="2"/>
  <c r="O18" i="10" s="1"/>
  <c r="I13" i="2"/>
  <c r="M16" i="10"/>
  <c r="T26" i="10" l="1"/>
  <c r="T60" i="10"/>
  <c r="Q64" i="10"/>
  <c r="M30" i="10"/>
  <c r="T22" i="10"/>
  <c r="T56" i="10"/>
  <c r="T20" i="10"/>
  <c r="T54" i="10"/>
  <c r="Q9" i="2"/>
  <c r="Q26" i="10"/>
  <c r="R10" i="2"/>
  <c r="Q8" i="2"/>
  <c r="AB8" i="2" s="1"/>
  <c r="R9" i="2"/>
  <c r="Q11" i="2"/>
  <c r="Y11" i="71"/>
  <c r="Q11" i="71"/>
  <c r="R11" i="71"/>
  <c r="Y11" i="2"/>
  <c r="Q28" i="10"/>
  <c r="W13" i="2"/>
  <c r="Q10" i="2"/>
  <c r="Y10" i="71"/>
  <c r="Q10" i="71"/>
  <c r="R10" i="71"/>
  <c r="Y9" i="71"/>
  <c r="R9" i="71"/>
  <c r="Q9" i="71"/>
  <c r="Y9" i="2"/>
  <c r="Q24" i="10"/>
  <c r="Q22" i="10"/>
  <c r="R8" i="2"/>
  <c r="AC8" i="2" s="1"/>
  <c r="Y8" i="71"/>
  <c r="Q8" i="71"/>
  <c r="R8" i="71"/>
  <c r="Q7" i="2"/>
  <c r="AB7" i="2" s="1"/>
  <c r="Q20" i="10"/>
  <c r="Y7" i="71"/>
  <c r="R7" i="71"/>
  <c r="Q7" i="71"/>
  <c r="G14" i="71"/>
  <c r="K14" i="71"/>
  <c r="L14" i="71"/>
  <c r="AC6" i="71"/>
  <c r="AB6" i="71"/>
  <c r="L5" i="2"/>
  <c r="O16" i="10" s="1"/>
  <c r="O30" i="10" s="1"/>
  <c r="M5" i="2"/>
  <c r="T5" i="2"/>
  <c r="T13" i="2" s="1"/>
  <c r="AC5" i="71"/>
  <c r="AB5" i="71"/>
  <c r="Z10" i="2"/>
  <c r="U26" i="10" s="1"/>
  <c r="R7" i="2"/>
  <c r="AC7" i="2" s="1"/>
  <c r="V13" i="2"/>
  <c r="K13" i="2"/>
  <c r="E13" i="2"/>
  <c r="R11" i="2"/>
  <c r="Q18" i="10"/>
  <c r="Y6" i="2"/>
  <c r="O15" i="2"/>
  <c r="R6" i="2"/>
  <c r="K16" i="10"/>
  <c r="K30" i="10" s="1"/>
  <c r="Q6" i="2"/>
  <c r="Y5" i="2"/>
  <c r="T50" i="10" s="1"/>
  <c r="T28" i="10" l="1"/>
  <c r="T62" i="10"/>
  <c r="T24" i="10"/>
  <c r="T58" i="10"/>
  <c r="T18" i="10"/>
  <c r="T52" i="10"/>
  <c r="AB7" i="71"/>
  <c r="Z5" i="2"/>
  <c r="U16" i="10" s="1"/>
  <c r="AC11" i="71"/>
  <c r="AB11" i="2"/>
  <c r="AB11" i="71"/>
  <c r="AC11" i="2"/>
  <c r="AB10" i="2"/>
  <c r="AB10" i="71"/>
  <c r="R13" i="71"/>
  <c r="AC10" i="71"/>
  <c r="Y13" i="71"/>
  <c r="AB9" i="2"/>
  <c r="AB9" i="71"/>
  <c r="AC9" i="71"/>
  <c r="AC9" i="2"/>
  <c r="AB8" i="71"/>
  <c r="AC8" i="71"/>
  <c r="Q13" i="71"/>
  <c r="AC7" i="71"/>
  <c r="O14" i="71"/>
  <c r="Q5" i="2"/>
  <c r="Q13" i="2" s="1"/>
  <c r="AC10" i="2"/>
  <c r="L13" i="2"/>
  <c r="Y13" i="2"/>
  <c r="T16" i="10"/>
  <c r="AB6" i="2"/>
  <c r="AC6" i="2"/>
  <c r="R5" i="2"/>
  <c r="D13" i="2"/>
  <c r="Q16" i="10"/>
  <c r="Q30" i="10" s="1"/>
  <c r="Z13" i="2" l="1"/>
  <c r="AB13" i="71"/>
  <c r="AC13" i="71"/>
  <c r="AC14" i="71" s="1"/>
  <c r="AD14" i="71" s="1"/>
  <c r="AE14" i="71" s="1"/>
  <c r="AC15" i="71" s="1"/>
  <c r="G14" i="2"/>
  <c r="R13" i="2"/>
  <c r="AB5" i="2"/>
  <c r="AB13" i="2" s="1"/>
  <c r="AC5" i="2"/>
  <c r="K14" i="2"/>
  <c r="L14" i="2"/>
  <c r="AD15" i="71" l="1"/>
  <c r="AE15" i="71"/>
  <c r="G67" i="10"/>
  <c r="H67" i="10" s="1"/>
  <c r="AF15" i="71"/>
  <c r="AC13" i="2"/>
  <c r="AC14" i="2" s="1"/>
  <c r="AD14" i="2" s="1"/>
  <c r="O14" i="2"/>
  <c r="K67" i="10" l="1"/>
  <c r="G69" i="10"/>
  <c r="AC15" i="2"/>
  <c r="G34" i="10" s="1"/>
  <c r="W16" i="10" s="1"/>
  <c r="W60" i="10"/>
  <c r="W52" i="10"/>
  <c r="W62" i="10"/>
  <c r="W58" i="10"/>
  <c r="W50" i="10"/>
  <c r="W54" i="10"/>
  <c r="W56" i="10"/>
  <c r="W49" i="10"/>
  <c r="W64" i="10" l="1"/>
  <c r="G72" i="10"/>
  <c r="I34" i="10"/>
  <c r="I67" i="10"/>
  <c r="H34" i="10"/>
  <c r="AD15" i="2"/>
  <c r="K34" i="10" s="1"/>
  <c r="AF15" i="2"/>
  <c r="G39" i="10" s="1"/>
  <c r="AE15" i="2"/>
  <c r="G36" i="10" s="1"/>
  <c r="W15" i="10" l="1"/>
  <c r="W20" i="10"/>
  <c r="W26" i="10"/>
  <c r="W22" i="10"/>
  <c r="W18" i="10"/>
  <c r="W24" i="10"/>
  <c r="W28" i="10"/>
  <c r="W30" i="10" l="1"/>
  <c r="B310" i="33"/>
  <c r="B323" i="21"/>
  <c r="B307" i="33"/>
  <c r="B320" i="21"/>
</calcChain>
</file>

<file path=xl/sharedStrings.xml><?xml version="1.0" encoding="utf-8"?>
<sst xmlns="http://schemas.openxmlformats.org/spreadsheetml/2006/main" count="2739" uniqueCount="1341">
  <si>
    <t>Statement of Educational Objectives of Academic Programme and Learning Outcomes</t>
  </si>
  <si>
    <t>1.1.1</t>
  </si>
  <si>
    <t>1.1.2</t>
  </si>
  <si>
    <t>1.1.3</t>
  </si>
  <si>
    <t>1.1.4</t>
  </si>
  <si>
    <t>1.1.5</t>
  </si>
  <si>
    <t>Programme Development: Process, Content, Structure and Teaching-Learning Methods</t>
  </si>
  <si>
    <t>1.2.1</t>
  </si>
  <si>
    <t>1.2.2</t>
  </si>
  <si>
    <t>1.2.3</t>
  </si>
  <si>
    <t>1.2.4</t>
  </si>
  <si>
    <t>1.2.5</t>
  </si>
  <si>
    <t>1.2.6</t>
  </si>
  <si>
    <t>Programme Delivery</t>
  </si>
  <si>
    <t>1.3.1</t>
  </si>
  <si>
    <t>1.3.2</t>
  </si>
  <si>
    <t>1.3.3</t>
  </si>
  <si>
    <t>1.3.4</t>
  </si>
  <si>
    <t>1.3.5</t>
  </si>
  <si>
    <t>1.3.6</t>
  </si>
  <si>
    <t>2.1.1</t>
  </si>
  <si>
    <t>Relationship between Assessment and Learning Outcomes</t>
  </si>
  <si>
    <t xml:space="preserve">.  </t>
  </si>
  <si>
    <t>2.1.2</t>
  </si>
  <si>
    <t xml:space="preserve">Assessment Methods </t>
  </si>
  <si>
    <t>2.2.1</t>
  </si>
  <si>
    <t>2.2.2</t>
  </si>
  <si>
    <t>2.2.3</t>
  </si>
  <si>
    <t>2.2.4</t>
  </si>
  <si>
    <t>2.3.1</t>
  </si>
  <si>
    <t>2.3.2</t>
  </si>
  <si>
    <t>Management of Student Assessment</t>
  </si>
  <si>
    <t>AREA 3: STUDENT SELECTION AND SUPPORT SERVICES</t>
  </si>
  <si>
    <t>Student Selection</t>
  </si>
  <si>
    <t>3.1.1</t>
  </si>
  <si>
    <t>3.1.2</t>
  </si>
  <si>
    <t>3.1.3</t>
  </si>
  <si>
    <t>3.1.4</t>
  </si>
  <si>
    <t>3.1.5</t>
  </si>
  <si>
    <t>Articulation and Transfer</t>
  </si>
  <si>
    <t>3.2.1</t>
  </si>
  <si>
    <t>3.2.2</t>
  </si>
  <si>
    <t xml:space="preserve">Student Support Services </t>
  </si>
  <si>
    <t>3.3.1</t>
  </si>
  <si>
    <t>3.3.2</t>
  </si>
  <si>
    <t>3.3.3</t>
  </si>
  <si>
    <t>3.3.4</t>
  </si>
  <si>
    <t>3.3.5</t>
  </si>
  <si>
    <t>3.3.6</t>
  </si>
  <si>
    <t>3.3.7</t>
  </si>
  <si>
    <t>3.3.8</t>
  </si>
  <si>
    <t xml:space="preserve"> Student Representation and and Participation</t>
  </si>
  <si>
    <t>3.4.1</t>
  </si>
  <si>
    <t>3.4.2</t>
  </si>
  <si>
    <t>3.4.3</t>
  </si>
  <si>
    <t>3.4.4</t>
  </si>
  <si>
    <t xml:space="preserve"> Alumni</t>
  </si>
  <si>
    <t>3.5.1</t>
  </si>
  <si>
    <t>Recruitment and Management</t>
  </si>
  <si>
    <t>4.1.1</t>
  </si>
  <si>
    <t>4.1.2</t>
  </si>
  <si>
    <t>4.1.3</t>
  </si>
  <si>
    <t>4.1.4</t>
  </si>
  <si>
    <t>4.1.5</t>
  </si>
  <si>
    <t>4.1.6</t>
  </si>
  <si>
    <t>4.1.7</t>
  </si>
  <si>
    <t>4.1.8</t>
  </si>
  <si>
    <t>4.2.2</t>
  </si>
  <si>
    <t>4.2.1</t>
  </si>
  <si>
    <t>4.2.3</t>
  </si>
  <si>
    <t>4.2.4</t>
  </si>
  <si>
    <t>4.2.5</t>
  </si>
  <si>
    <t>4.2.6</t>
  </si>
  <si>
    <t>AREA 5: EDUCATIONAL RESOURCES</t>
  </si>
  <si>
    <t>Physical Facilities</t>
  </si>
  <si>
    <t>5.1.1</t>
  </si>
  <si>
    <t>5.1.2</t>
  </si>
  <si>
    <t>5.1.3</t>
  </si>
  <si>
    <t>5.1.4</t>
  </si>
  <si>
    <t>5.2.1</t>
  </si>
  <si>
    <t>5.2.3</t>
  </si>
  <si>
    <t>5.2.2</t>
  </si>
  <si>
    <t>5.3.1</t>
  </si>
  <si>
    <t>Financial Resources</t>
  </si>
  <si>
    <t>AREA 6: PROGRAMME MANAGEMENT</t>
  </si>
  <si>
    <t>Programme Management</t>
  </si>
  <si>
    <t>6.1.1</t>
  </si>
  <si>
    <t>6.1.2</t>
  </si>
  <si>
    <t>6.1.3</t>
  </si>
  <si>
    <t>6.1.4</t>
  </si>
  <si>
    <t>6.1.5</t>
  </si>
  <si>
    <t>6.1.6</t>
  </si>
  <si>
    <t xml:space="preserve"> Programme Leadership</t>
  </si>
  <si>
    <t>6.2.1</t>
  </si>
  <si>
    <t>6.2.3</t>
  </si>
  <si>
    <t>6.2.2</t>
  </si>
  <si>
    <t>Administrative  Staff</t>
  </si>
  <si>
    <t>6.3.1</t>
  </si>
  <si>
    <t>6.3.2</t>
  </si>
  <si>
    <t>6.3.3</t>
  </si>
  <si>
    <t>Academic Records</t>
  </si>
  <si>
    <t>6.4.1</t>
  </si>
  <si>
    <t>6.4.2</t>
  </si>
  <si>
    <t>6.4.3</t>
  </si>
  <si>
    <t>AREA 7: PROGRAMME MONITORING, REVIEW AND CONTINUAL QUALITY IMPROVEMENT</t>
  </si>
  <si>
    <t>Mechanisms for Programme Monitoring, Review and Continual Quality Improvement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</si>
  <si>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</si>
  <si>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</si>
  <si>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</si>
  <si>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</si>
  <si>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</si>
  <si>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</si>
  <si>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</si>
  <si>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</si>
  <si>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</si>
  <si>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Service and Development</t>
  </si>
  <si>
    <t>2.3.3</t>
  </si>
  <si>
    <t>2.3.4</t>
  </si>
  <si>
    <t>2.3.5</t>
  </si>
  <si>
    <t>AREA 1: PROGRAMME DEVELOPMENT AND DELIVERY</t>
  </si>
  <si>
    <t xml:space="preserve">Very highly consistent and supportive </t>
  </si>
  <si>
    <t xml:space="preserve">Very consistent and supportive </t>
  </si>
  <si>
    <t xml:space="preserve">Consistent and supportive </t>
  </si>
  <si>
    <t xml:space="preserve">Poorly consistent and supportive </t>
  </si>
  <si>
    <t>Not consistent and supportive at all</t>
  </si>
  <si>
    <t>Very strongly indicated</t>
  </si>
  <si>
    <t>Stongly indicated</t>
  </si>
  <si>
    <t>Adequately indicated</t>
  </si>
  <si>
    <t>Poory indicated</t>
  </si>
  <si>
    <t>Not indicated at all</t>
  </si>
  <si>
    <t>Very highly linked</t>
  </si>
  <si>
    <t>Adequately linked</t>
  </si>
  <si>
    <t>Poorly linked</t>
  </si>
  <si>
    <t>Not linked at all</t>
  </si>
  <si>
    <t>Very high degree of autonomy</t>
  </si>
  <si>
    <t>High degree of autonomy</t>
  </si>
  <si>
    <t>Sufficient autonomy</t>
  </si>
  <si>
    <t>Insufficient autonomy</t>
  </si>
  <si>
    <t>Does not have autonomy at all</t>
  </si>
  <si>
    <r>
      <t xml:space="preserve">The programme must be </t>
    </r>
    <r>
      <rPr>
        <b/>
        <sz val="11"/>
        <color indexed="10"/>
        <rFont val="Calibri"/>
        <family val="2"/>
      </rPr>
      <t>consistent with and supportive of</t>
    </r>
    <r>
      <rPr>
        <sz val="11"/>
        <color theme="1"/>
        <rFont val="Calibri"/>
        <family val="2"/>
        <scheme val="minor"/>
      </rPr>
      <t>, the vision, mission and goals of the HEP.</t>
    </r>
  </si>
  <si>
    <r>
      <t xml:space="preserve">Considering the stated learning outcomes, the programme must </t>
    </r>
    <r>
      <rPr>
        <b/>
        <sz val="11"/>
        <color indexed="10"/>
        <rFont val="Calibri"/>
        <family val="2"/>
      </rPr>
      <t>indicate</t>
    </r>
    <r>
      <rPr>
        <sz val="11"/>
        <color theme="1"/>
        <rFont val="Calibri"/>
        <family val="2"/>
        <scheme val="minor"/>
      </rPr>
      <t xml:space="preserve"> the career and further studies options available to the students on completion of the programme.  </t>
    </r>
  </si>
  <si>
    <t>Very well designed and structured</t>
  </si>
  <si>
    <t>Well designed and structured</t>
  </si>
  <si>
    <t>Appropriately designed and structured</t>
  </si>
  <si>
    <t>Poorly design and structured</t>
  </si>
  <si>
    <t>No process at all</t>
  </si>
  <si>
    <t>Very highly consulted</t>
  </si>
  <si>
    <t>Highly consulted</t>
  </si>
  <si>
    <t>Adequately consulted</t>
  </si>
  <si>
    <t>Poorly consulted</t>
  </si>
  <si>
    <t>Not consulted at all</t>
  </si>
  <si>
    <r>
      <t xml:space="preserve">The curriculum must </t>
    </r>
    <r>
      <rPr>
        <b/>
        <sz val="11"/>
        <color indexed="10"/>
        <rFont val="Calibri"/>
        <family val="2"/>
      </rPr>
      <t>fulfil</t>
    </r>
    <r>
      <rPr>
        <sz val="11"/>
        <color theme="1"/>
        <rFont val="Calibri"/>
        <family val="2"/>
        <scheme val="minor"/>
      </rPr>
      <t xml:space="preserve"> the requirements of the discipline of study, taking into account the appropriate programme standards, professional and industry requirements as well as good practices in the field.</t>
    </r>
  </si>
  <si>
    <t>Very well fulfilled</t>
  </si>
  <si>
    <t>Well fulfilled</t>
  </si>
  <si>
    <t>Adequately fulfilled</t>
  </si>
  <si>
    <t>Poorly fulfilled</t>
  </si>
  <si>
    <t>Not fulfilled at all</t>
  </si>
  <si>
    <r>
      <t>There must be an</t>
    </r>
    <r>
      <rPr>
        <b/>
        <sz val="11"/>
        <color indexed="8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appropriate</t>
    </r>
    <r>
      <rPr>
        <b/>
        <sz val="11"/>
        <color indexed="8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 xml:space="preserve">teaching and learning methods </t>
    </r>
    <r>
      <rPr>
        <b/>
        <sz val="11"/>
        <color indexed="10"/>
        <rFont val="Calibri"/>
        <family val="2"/>
      </rPr>
      <t>relevant</t>
    </r>
    <r>
      <rPr>
        <sz val="11"/>
        <color theme="1"/>
        <rFont val="Calibri"/>
        <family val="2"/>
        <scheme val="minor"/>
      </rPr>
      <t xml:space="preserve"> to the programme educational objectives and learning outcomes. </t>
    </r>
  </si>
  <si>
    <t>Adequately related</t>
  </si>
  <si>
    <t>Very highly related</t>
  </si>
  <si>
    <t>Highly related</t>
  </si>
  <si>
    <t>Poorly related</t>
  </si>
  <si>
    <t>Not related at all</t>
  </si>
  <si>
    <t>Adequate activities</t>
  </si>
  <si>
    <t>No activity at all</t>
  </si>
  <si>
    <t>Not much activities</t>
  </si>
  <si>
    <t>Plenty of activities</t>
  </si>
  <si>
    <t>A lot of activities</t>
  </si>
  <si>
    <r>
      <t xml:space="preserve">The department must take </t>
    </r>
    <r>
      <rPr>
        <b/>
        <sz val="11"/>
        <color indexed="10"/>
        <rFont val="Calibri"/>
        <family val="2"/>
      </rPr>
      <t>responsibility</t>
    </r>
    <r>
      <rPr>
        <sz val="11"/>
        <color theme="1"/>
        <rFont val="Calibri"/>
        <family val="2"/>
        <scheme val="minor"/>
      </rPr>
      <t xml:space="preserve"> to ensure the effective delivery of programme learning outcomes.</t>
    </r>
  </si>
  <si>
    <t>Very clear line of responsibility and authority</t>
  </si>
  <si>
    <t>Clear line of responsibility and authority</t>
  </si>
  <si>
    <t>Adequate line of responsibility and authority</t>
  </si>
  <si>
    <t>Poor line of responsibility and authority</t>
  </si>
  <si>
    <t>Did not have a line of responsibility and authority at all</t>
  </si>
  <si>
    <r>
      <t xml:space="preserve">Students must </t>
    </r>
    <r>
      <rPr>
        <b/>
        <sz val="11"/>
        <color indexed="10"/>
        <rFont val="Calibri"/>
        <family val="2"/>
      </rPr>
      <t>be provided with</t>
    </r>
    <r>
      <rPr>
        <sz val="11"/>
        <color theme="1"/>
        <rFont val="Calibri"/>
        <family val="2"/>
        <scheme val="minor"/>
      </rPr>
      <t xml:space="preserve">, and briefed on current information about (among others) the objectives, structure, outline, schedule, credit value, learning outcomes, and methods of assessment of the programme at the commencement of their studies. </t>
    </r>
  </si>
  <si>
    <t>Very high provision and briefing on current information</t>
  </si>
  <si>
    <t>High provision and briefing on current information</t>
  </si>
  <si>
    <t>Adequate provision and briefing on current information</t>
  </si>
  <si>
    <t>Poor provision and briefing on current information</t>
  </si>
  <si>
    <t>No provision and briefing on current information at all</t>
  </si>
  <si>
    <t>Very highly adequate number</t>
  </si>
  <si>
    <t>Highly adequate number</t>
  </si>
  <si>
    <t>Adequate number</t>
  </si>
  <si>
    <t>Inadequate number</t>
  </si>
  <si>
    <t>Not adequate at all</t>
  </si>
  <si>
    <t>Conducive learning environment</t>
  </si>
  <si>
    <t>Very conducive learning environment</t>
  </si>
  <si>
    <t>Highly conducive learning environment</t>
  </si>
  <si>
    <t>Poorly conducive learning environment</t>
  </si>
  <si>
    <t>Not conducive at all</t>
  </si>
  <si>
    <r>
      <t xml:space="preserve">The department must </t>
    </r>
    <r>
      <rPr>
        <b/>
        <sz val="11"/>
        <color indexed="10"/>
        <rFont val="Calibri"/>
        <family val="2"/>
      </rPr>
      <t>encourage</t>
    </r>
    <r>
      <rPr>
        <sz val="11"/>
        <color theme="1"/>
        <rFont val="Calibri"/>
        <family val="2"/>
        <scheme val="minor"/>
      </rPr>
      <t xml:space="preserve"> innovations in teaching, learning and assessment.</t>
    </r>
  </si>
  <si>
    <t>Adequately encouraged</t>
  </si>
  <si>
    <t>Poorly encouraged</t>
  </si>
  <si>
    <t>Not encouraged at all</t>
  </si>
  <si>
    <t>Well encouraged</t>
  </si>
  <si>
    <t>Very well encouraged</t>
  </si>
  <si>
    <t>Obtained extensive feedbacks and use the information extensively</t>
  </si>
  <si>
    <t>Obtained large feedbacks and use the information regularly</t>
  </si>
  <si>
    <t>Obtained feedbacks and use the information</t>
  </si>
  <si>
    <t>Do not obtain feedbacks at all</t>
  </si>
  <si>
    <t>Obtained limited feedbacks and use the information rarely</t>
  </si>
  <si>
    <t>AL5</t>
  </si>
  <si>
    <t>AL1</t>
  </si>
  <si>
    <t>AL2</t>
  </si>
  <si>
    <t>AL3</t>
  </si>
  <si>
    <t>AL4</t>
  </si>
  <si>
    <t>Very well aligned</t>
  </si>
  <si>
    <t>Well aligned</t>
  </si>
  <si>
    <t>Aligned</t>
  </si>
  <si>
    <t>Poorly aligned</t>
  </si>
  <si>
    <t>Not aligned at all</t>
  </si>
  <si>
    <r>
      <t xml:space="preserve">The alignment between assessment and the achievement of learning outcomes in the programme must be </t>
    </r>
    <r>
      <rPr>
        <b/>
        <sz val="11"/>
        <color indexed="10"/>
        <rFont val="Calibri"/>
        <family val="2"/>
      </rPr>
      <t>systematically and regularly reviewed</t>
    </r>
    <r>
      <rPr>
        <sz val="11"/>
        <color theme="1"/>
        <rFont val="Calibri"/>
        <family val="2"/>
        <scheme val="minor"/>
      </rPr>
      <t xml:space="preserve"> to ensure its effectiveness.  </t>
    </r>
  </si>
  <si>
    <t>Not reviewed at all</t>
  </si>
  <si>
    <t>Systematically and regularly reviewed</t>
  </si>
  <si>
    <t>Very systematically and regularly reviewed</t>
  </si>
  <si>
    <t>Very systematically and constantly reviewed</t>
  </si>
  <si>
    <t>Not systematically and regularly reviewed</t>
  </si>
  <si>
    <r>
      <t xml:space="preserve">The frequency, methods, and criteria of student assessment -- including the grading criteria and appeal policies -- </t>
    </r>
    <r>
      <rPr>
        <b/>
        <sz val="11"/>
        <color indexed="10"/>
        <rFont val="Calibri"/>
        <family val="2"/>
      </rPr>
      <t>must be documented and communicated</t>
    </r>
    <r>
      <rPr>
        <sz val="11"/>
        <color theme="1"/>
        <rFont val="Calibri"/>
        <family val="2"/>
        <scheme val="minor"/>
      </rPr>
      <t xml:space="preserve"> to students on the commencement of the programme</t>
    </r>
  </si>
  <si>
    <t>Documented and communicated</t>
  </si>
  <si>
    <t>Well documented and communicated</t>
  </si>
  <si>
    <t>Very well documented and communicated</t>
  </si>
  <si>
    <t xml:space="preserve"> Poorly documented and communicated</t>
  </si>
  <si>
    <t>Not documented and communicated at all</t>
  </si>
  <si>
    <r>
      <t xml:space="preserve">There must be </t>
    </r>
    <r>
      <rPr>
        <b/>
        <sz val="11"/>
        <color indexed="10"/>
        <rFont val="Calibri"/>
        <family val="2"/>
      </rPr>
      <t>mechanisms</t>
    </r>
    <r>
      <rPr>
        <sz val="11"/>
        <color theme="1"/>
        <rFont val="Calibri"/>
        <family val="2"/>
        <scheme val="minor"/>
      </rPr>
      <t xml:space="preserve"> to ensure, and to periodically review, the validity, reliability, currency and fairness of the assessment methods.</t>
    </r>
  </si>
  <si>
    <t xml:space="preserve">No mechanism at all </t>
  </si>
  <si>
    <t>Adequate mechanisms</t>
  </si>
  <si>
    <t>Poor mechanisms</t>
  </si>
  <si>
    <t>Ample mechanisms</t>
  </si>
  <si>
    <t>Very ample mechanisms</t>
  </si>
  <si>
    <r>
      <t xml:space="preserve">There must be </t>
    </r>
    <r>
      <rPr>
        <b/>
        <sz val="11"/>
        <color indexed="10"/>
        <rFont val="Calibri"/>
        <family val="2"/>
      </rPr>
      <t>a variety of methods and tools</t>
    </r>
    <r>
      <rPr>
        <sz val="11"/>
        <color theme="1"/>
        <rFont val="Calibri"/>
        <family val="2"/>
        <scheme val="minor"/>
      </rPr>
      <t xml:space="preserve"> that are appropriate for the assessment of learning outcomes and competencies. </t>
    </r>
  </si>
  <si>
    <t>Very well varied</t>
  </si>
  <si>
    <t>Well varied</t>
  </si>
  <si>
    <t>Adequately varied</t>
  </si>
  <si>
    <t>Poorly varied</t>
  </si>
  <si>
    <t>Not varied at all</t>
  </si>
  <si>
    <r>
      <t xml:space="preserve">Changes to student assessment  methods must </t>
    </r>
    <r>
      <rPr>
        <b/>
        <sz val="11"/>
        <color indexed="10"/>
        <rFont val="Calibri"/>
        <family val="2"/>
      </rPr>
      <t>follow</t>
    </r>
    <r>
      <rPr>
        <sz val="11"/>
        <color theme="1"/>
        <rFont val="Calibri"/>
        <family val="2"/>
        <scheme val="minor"/>
      </rPr>
      <t xml:space="preserve"> established procedures and regulations and be </t>
    </r>
    <r>
      <rPr>
        <b/>
        <sz val="11"/>
        <color indexed="10"/>
        <rFont val="Calibri"/>
        <family val="2"/>
      </rPr>
      <t>communicated</t>
    </r>
    <r>
      <rPr>
        <sz val="11"/>
        <color theme="1"/>
        <rFont val="Calibri"/>
        <family val="2"/>
        <scheme val="minor"/>
      </rPr>
      <t xml:space="preserve"> to the student prior to their implementation.  </t>
    </r>
  </si>
  <si>
    <t>Well followed established procedures and communicated to students</t>
  </si>
  <si>
    <t>No established procedures and not communicated to students</t>
  </si>
  <si>
    <t>Poorly followed established procedures and not fully communicated to students</t>
  </si>
  <si>
    <t>Very well followed established procedures and communicated to all students</t>
  </si>
  <si>
    <t>Followed established procedures and communicated to students</t>
  </si>
  <si>
    <t>Adequate autonomy</t>
  </si>
  <si>
    <t>Poor autonomy</t>
  </si>
  <si>
    <t>Do not have autonomy at all</t>
  </si>
  <si>
    <t>Very well communicated</t>
  </si>
  <si>
    <t>Well communicated</t>
  </si>
  <si>
    <t>Adequately communicated</t>
  </si>
  <si>
    <t>Poorly communicated</t>
  </si>
  <si>
    <t>Not communicated at all</t>
  </si>
  <si>
    <r>
      <t xml:space="preserve">There must be </t>
    </r>
    <r>
      <rPr>
        <b/>
        <sz val="11"/>
        <color indexed="10"/>
        <rFont val="Calibri"/>
        <family val="2"/>
      </rPr>
      <t>mechanisms</t>
    </r>
    <r>
      <rPr>
        <sz val="11"/>
        <color theme="1"/>
        <rFont val="Calibri"/>
        <family val="2"/>
        <scheme val="minor"/>
      </rPr>
      <t xml:space="preserve"> to ensure the security of assessment documents and records.</t>
    </r>
  </si>
  <si>
    <t>Well documented guidelines and ample mechanisms</t>
  </si>
  <si>
    <t>Documented guidelines and appropriate mechanisms</t>
  </si>
  <si>
    <t>Documented guidelines and ample mechanisms</t>
  </si>
  <si>
    <t>Inadequate guidelines and mechanisms</t>
  </si>
  <si>
    <t>No guidelines and mechanisms</t>
  </si>
  <si>
    <t>Periodically reviewed and acted on</t>
  </si>
  <si>
    <t>Regularly reviewed and constantly acted on</t>
  </si>
  <si>
    <t>Irregularly reviewed and acted on</t>
  </si>
  <si>
    <t>Not reviewed and acted on at all</t>
  </si>
  <si>
    <t>Clear criteria and processes</t>
  </si>
  <si>
    <t>Very clear criteria and processes</t>
  </si>
  <si>
    <t>Very clear criteria and processes, and consistent</t>
  </si>
  <si>
    <t>Poor criteria and processes</t>
  </si>
  <si>
    <t>Unclear criteria and processes</t>
  </si>
  <si>
    <t>Transparent and objective</t>
  </si>
  <si>
    <t>Very transparent and objective</t>
  </si>
  <si>
    <t>Very transparent and very objective</t>
  </si>
  <si>
    <t>Not transparent and objective at all</t>
  </si>
  <si>
    <t>Not quite transparent and objective</t>
  </si>
  <si>
    <t>Related</t>
  </si>
  <si>
    <t>Well related</t>
  </si>
  <si>
    <t>Very well related</t>
  </si>
  <si>
    <t>Clear policy and appropriate mechanisms</t>
  </si>
  <si>
    <t>Clear policy and substantial mechanisms</t>
  </si>
  <si>
    <t>Very clear policy and correct mechanisms</t>
  </si>
  <si>
    <t>Poor policy and mechanisms</t>
  </si>
  <si>
    <t>No policy and mechanisms at all</t>
  </si>
  <si>
    <t xml:space="preserve">Appropriate developmental or remedial support </t>
  </si>
  <si>
    <t xml:space="preserve">Ample developmental or remedial support </t>
  </si>
  <si>
    <t xml:space="preserve">Abundant developmental or remedial support </t>
  </si>
  <si>
    <t xml:space="preserve">Poor developmental or remedial support </t>
  </si>
  <si>
    <t>No remedial support  at all</t>
  </si>
  <si>
    <t>Well-defined and effectively disseminated policies and mechanisms</t>
  </si>
  <si>
    <t>Very well-defined and effectively disseminated policies and mechanisms</t>
  </si>
  <si>
    <t>Very well-defined and very effectively disseminated policies and mechanisms</t>
  </si>
  <si>
    <t>Poorly-defined and disseminated policies and mechanisms</t>
  </si>
  <si>
    <t>No policies and mechanisms at all</t>
  </si>
  <si>
    <r>
      <t xml:space="preserve">The programme must have  </t>
    </r>
    <r>
      <rPr>
        <b/>
        <sz val="11"/>
        <color indexed="10"/>
        <rFont val="Calibri"/>
        <family val="2"/>
      </rPr>
      <t>clear criteria and processes</t>
    </r>
    <r>
      <rPr>
        <sz val="11"/>
        <color theme="1"/>
        <rFont val="Calibri"/>
        <family val="2"/>
        <scheme val="minor"/>
      </rPr>
      <t xml:space="preserve"> for student selection (including that of transfer students) and these must be consistent with applicable requirements.</t>
    </r>
  </si>
  <si>
    <r>
      <t xml:space="preserve">The criteria and processes of student selection must be </t>
    </r>
    <r>
      <rPr>
        <b/>
        <sz val="11"/>
        <color indexed="10"/>
        <rFont val="Calibri"/>
        <family val="2"/>
      </rPr>
      <t>transparent and objective</t>
    </r>
    <r>
      <rPr>
        <sz val="11"/>
        <color theme="1"/>
        <rFont val="Calibri"/>
        <family val="2"/>
        <scheme val="minor"/>
      </rPr>
      <t>.</t>
    </r>
  </si>
  <si>
    <r>
      <t xml:space="preserve">Student enrolment must be </t>
    </r>
    <r>
      <rPr>
        <b/>
        <sz val="11"/>
        <color indexed="10"/>
        <rFont val="Calibri"/>
        <family val="2"/>
      </rPr>
      <t>related</t>
    </r>
    <r>
      <rPr>
        <sz val="11"/>
        <color theme="1"/>
        <rFont val="Calibri"/>
        <family val="2"/>
        <scheme val="minor"/>
      </rPr>
      <t xml:space="preserve"> to the capacity of the department to effectively deliver the programme. </t>
    </r>
  </si>
  <si>
    <r>
      <t xml:space="preserve">There must be a </t>
    </r>
    <r>
      <rPr>
        <b/>
        <sz val="11"/>
        <color indexed="10"/>
        <rFont val="Calibri"/>
        <family val="2"/>
      </rPr>
      <t>clear policy, if applicable,  appropriate mechanisms</t>
    </r>
    <r>
      <rPr>
        <sz val="11"/>
        <color theme="1"/>
        <rFont val="Calibri"/>
        <family val="2"/>
        <scheme val="minor"/>
      </rPr>
      <t xml:space="preserve"> for appeal on student selection. </t>
    </r>
  </si>
  <si>
    <t>Abundant mechanisms</t>
  </si>
  <si>
    <t>Appropriate and adequate support services</t>
  </si>
  <si>
    <t>Poor support services</t>
  </si>
  <si>
    <t>No support services at all</t>
  </si>
  <si>
    <r>
      <t xml:space="preserve">Students must have access to </t>
    </r>
    <r>
      <rPr>
        <b/>
        <sz val="11"/>
        <color indexed="10"/>
        <rFont val="Calibri"/>
        <family val="2"/>
      </rPr>
      <t>appropriate and adequate support services</t>
    </r>
    <r>
      <rPr>
        <sz val="11"/>
        <color theme="1"/>
        <rFont val="Calibri"/>
        <family val="2"/>
        <scheme val="minor"/>
      </rPr>
      <t xml:space="preserve">, such as physical, social, financial, recreational and online facilities, academic and non-academic counselling and health services. </t>
    </r>
  </si>
  <si>
    <t>Appropriate and ample support services</t>
  </si>
  <si>
    <t>Very approriate and abundant support services</t>
  </si>
  <si>
    <t>A designated administrative unit responsible for, staffed by individuals who have appropriate experience</t>
  </si>
  <si>
    <t>A designated administrative unit responsible for, staffed by qualified individuals who have appropriate experience</t>
  </si>
  <si>
    <t>A designated administrative unit responsible solely for, staffed by qualified individuals with extensive experience</t>
  </si>
  <si>
    <t>A unit for planning  and implementing student support services</t>
  </si>
  <si>
    <t>No unit for planning and implementing  student support  services at all</t>
  </si>
  <si>
    <t>An effective induction to the programme is available</t>
  </si>
  <si>
    <t>A very effective induction to the programme is available</t>
  </si>
  <si>
    <t>A highly effective induction to the programme is available</t>
  </si>
  <si>
    <t>An induction to the programme is available</t>
  </si>
  <si>
    <t>No induction programme is available</t>
  </si>
  <si>
    <t xml:space="preserve">Provided by ample and well-qualified, experienced staffs. </t>
  </si>
  <si>
    <t xml:space="preserve">Provided by adequate and well-qualified staffs. </t>
  </si>
  <si>
    <t xml:space="preserve">Provided by adequate and qualified staffs. </t>
  </si>
  <si>
    <t>Not provided at all</t>
  </si>
  <si>
    <t xml:space="preserve">Provided by inapproriate staff. </t>
  </si>
  <si>
    <r>
      <t xml:space="preserve">Academic, non-academic and career counselling must be </t>
    </r>
    <r>
      <rPr>
        <b/>
        <sz val="11"/>
        <color indexed="10"/>
        <rFont val="Calibri"/>
        <family val="2"/>
      </rPr>
      <t>provided by adequate and qualified staff</t>
    </r>
    <r>
      <rPr>
        <sz val="11"/>
        <color theme="1"/>
        <rFont val="Calibri"/>
        <family val="2"/>
        <scheme val="minor"/>
      </rPr>
      <t xml:space="preserve">. </t>
    </r>
  </si>
  <si>
    <r>
      <t xml:space="preserve">There must be </t>
    </r>
    <r>
      <rPr>
        <b/>
        <sz val="11"/>
        <color indexed="10"/>
        <rFont val="Calibri"/>
        <family val="2"/>
      </rPr>
      <t>mechanisms</t>
    </r>
    <r>
      <rPr>
        <sz val="11"/>
        <color theme="1"/>
        <rFont val="Calibri"/>
        <family val="2"/>
        <scheme val="minor"/>
      </rPr>
      <t xml:space="preserve"> that actively identify and assist students who are in need of academic, spiritual, psychological and social support.</t>
    </r>
  </si>
  <si>
    <t>Clearly defined and documented processes and procedures</t>
  </si>
  <si>
    <t>Very clearly defined and documented processes and procedures</t>
  </si>
  <si>
    <t>Very clearly defined and very well-documented processes and procedures</t>
  </si>
  <si>
    <t>Poorly defined and documented processes and procedures</t>
  </si>
  <si>
    <t>Unclear processes and procedures</t>
  </si>
  <si>
    <r>
      <t xml:space="preserve">Student support services must be </t>
    </r>
    <r>
      <rPr>
        <b/>
        <sz val="11"/>
        <color indexed="10"/>
        <rFont val="Calibri"/>
        <family val="2"/>
      </rPr>
      <t>evaluated regularly</t>
    </r>
    <r>
      <rPr>
        <sz val="11"/>
        <color theme="1"/>
        <rFont val="Calibri"/>
        <family val="2"/>
        <scheme val="minor"/>
      </rPr>
      <t xml:space="preserve"> to ensure their adequacy, effectiveness and safety.</t>
    </r>
  </si>
  <si>
    <t>Regularly evaluated</t>
  </si>
  <si>
    <t>Periodically evaluated</t>
  </si>
  <si>
    <t>Constantly evaluated</t>
  </si>
  <si>
    <t>Rarely evaluated</t>
  </si>
  <si>
    <t>Not evaluated at all</t>
  </si>
  <si>
    <r>
      <t xml:space="preserve">There must be </t>
    </r>
    <r>
      <rPr>
        <b/>
        <sz val="11"/>
        <color indexed="10"/>
        <rFont val="Calibri"/>
        <family val="2"/>
      </rPr>
      <t>well-disseminated  policies and processes</t>
    </r>
    <r>
      <rPr>
        <sz val="11"/>
        <color theme="1"/>
        <rFont val="Calibri"/>
        <family val="2"/>
        <scheme val="minor"/>
      </rPr>
      <t xml:space="preserve"> for active student engagement especially in areas that affect their interest and welfare.</t>
    </r>
  </si>
  <si>
    <t>Well-disseminated policies and processes</t>
  </si>
  <si>
    <t>Well-defined and disseminated policies and processes</t>
  </si>
  <si>
    <t>Very well-defined and very effectively disseminated policies and processes</t>
  </si>
  <si>
    <t>Poorly-disseminated policies and processes</t>
  </si>
  <si>
    <t>No policies and processes at all</t>
  </si>
  <si>
    <r>
      <t xml:space="preserve">There must be </t>
    </r>
    <r>
      <rPr>
        <b/>
        <sz val="11"/>
        <color indexed="10"/>
        <rFont val="Calibri"/>
        <family val="2"/>
      </rPr>
      <t>adequate student representation and organisation</t>
    </r>
    <r>
      <rPr>
        <sz val="11"/>
        <color theme="1"/>
        <rFont val="Calibri"/>
        <family val="2"/>
        <scheme val="minor"/>
      </rPr>
      <t xml:space="preserve"> at the institutional and departmental levels.  </t>
    </r>
  </si>
  <si>
    <t>Adequate student representation and organisation</t>
  </si>
  <si>
    <t>Ample student representation and organisation</t>
  </si>
  <si>
    <t>Abundant student representation and organisation</t>
  </si>
  <si>
    <t>Poor student representation and organisation</t>
  </si>
  <si>
    <t>No student representation and organisation</t>
  </si>
  <si>
    <r>
      <t xml:space="preserve">Student must be </t>
    </r>
    <r>
      <rPr>
        <b/>
        <sz val="11"/>
        <color indexed="10"/>
        <rFont val="Calibri"/>
        <family val="2"/>
      </rPr>
      <t>facilitated</t>
    </r>
    <r>
      <rPr>
        <sz val="11"/>
        <color theme="1"/>
        <rFont val="Calibri"/>
        <family val="2"/>
        <scheme val="minor"/>
      </rPr>
      <t xml:space="preserve"> to develop linkages with external stakeholders and to participate in activities to gain managerial, entrepreneurial and leadership skills in preparation for the workplace. </t>
    </r>
  </si>
  <si>
    <t>Facilitated</t>
  </si>
  <si>
    <t>Well facilitated</t>
  </si>
  <si>
    <t>Very well facilitated</t>
  </si>
  <si>
    <t>Poorly facilitated</t>
  </si>
  <si>
    <t>Not facilitated at all</t>
  </si>
  <si>
    <t>Clearly defined plan</t>
  </si>
  <si>
    <t>Very clearly defined plan</t>
  </si>
  <si>
    <t>Highly defined plan</t>
  </si>
  <si>
    <t>Poorly defined plan</t>
  </si>
  <si>
    <t>No defined plan</t>
  </si>
  <si>
    <t>Clear and documented policy</t>
  </si>
  <si>
    <t>Clear and well-documented policy</t>
  </si>
  <si>
    <t>Very clear and very well-documented policy</t>
  </si>
  <si>
    <t>Unclear and poorly documented policy</t>
  </si>
  <si>
    <t>No policy at all</t>
  </si>
  <si>
    <t>Appropriate to, and comply with</t>
  </si>
  <si>
    <t>Very appropriate to, and comply with</t>
  </si>
  <si>
    <t>Highly appropriate to, and exceeded</t>
  </si>
  <si>
    <t>Inappropriate to, and not complying with</t>
  </si>
  <si>
    <t>Appropriate to, but not complying with</t>
  </si>
  <si>
    <t>Adequately reflected</t>
  </si>
  <si>
    <t>Well reflected</t>
  </si>
  <si>
    <t>Very well reflected</t>
  </si>
  <si>
    <t>Poorly reflected</t>
  </si>
  <si>
    <t>Not reflected at all</t>
  </si>
  <si>
    <r>
      <t xml:space="preserve">The policy of the department must </t>
    </r>
    <r>
      <rPr>
        <b/>
        <sz val="11"/>
        <color indexed="10"/>
        <rFont val="Calibri"/>
        <family val="2"/>
      </rPr>
      <t>reflect</t>
    </r>
    <r>
      <rPr>
        <sz val="11"/>
        <color theme="1"/>
        <rFont val="Calibri"/>
        <family val="2"/>
        <scheme val="minor"/>
      </rPr>
      <t xml:space="preserve"> an equitable distribution of responsibilities among the academic staff.</t>
    </r>
  </si>
  <si>
    <r>
      <t xml:space="preserve">The recruitment policy for a particular programme must seek </t>
    </r>
    <r>
      <rPr>
        <b/>
        <sz val="11"/>
        <color indexed="10"/>
        <rFont val="Calibri"/>
        <family val="2"/>
      </rPr>
      <t>diversity</t>
    </r>
    <r>
      <rPr>
        <sz val="11"/>
        <color theme="1"/>
        <rFont val="Calibri"/>
        <family val="2"/>
        <scheme val="minor"/>
      </rPr>
      <t xml:space="preserve"> among the academic staff </t>
    </r>
    <r>
      <rPr>
        <sz val="11"/>
        <color indexed="10"/>
        <rFont val="Calibri"/>
        <family val="2"/>
      </rPr>
      <t>in terms of experience, approaches, and backgrounds</t>
    </r>
    <r>
      <rPr>
        <sz val="11"/>
        <color theme="1"/>
        <rFont val="Calibri"/>
        <family val="2"/>
        <scheme val="minor"/>
      </rPr>
      <t>.</t>
    </r>
  </si>
  <si>
    <t>Unclear and not transparent policies and procedures</t>
  </si>
  <si>
    <t>Well linked</t>
  </si>
  <si>
    <t>Very well linked</t>
  </si>
  <si>
    <t>No linkage at all</t>
  </si>
  <si>
    <r>
      <t xml:space="preserve">The department must </t>
    </r>
    <r>
      <rPr>
        <b/>
        <sz val="11"/>
        <color indexed="10"/>
        <rFont val="Calibri"/>
        <family val="2"/>
      </rPr>
      <t>have policies</t>
    </r>
    <r>
      <rPr>
        <sz val="11"/>
        <color theme="1"/>
        <rFont val="Calibri"/>
        <family val="2"/>
        <scheme val="minor"/>
      </rPr>
      <t xml:space="preserve"> addressing matters related to service, development and appraisal of the academic staff.</t>
    </r>
  </si>
  <si>
    <t>Clear policies</t>
  </si>
  <si>
    <t>Very clear and well documented policies</t>
  </si>
  <si>
    <t>Poorly defined policies</t>
  </si>
  <si>
    <t>No defined policies</t>
  </si>
  <si>
    <t>Clear and well documented policies</t>
  </si>
  <si>
    <t>Clear policies and procedures</t>
  </si>
  <si>
    <t>Very clear policies and procedures</t>
  </si>
  <si>
    <t>Unclear policies and procedures</t>
  </si>
  <si>
    <t>Documented processes and appropriate mechanisms</t>
  </si>
  <si>
    <t>Documented processes and ample mechanisms</t>
  </si>
  <si>
    <t>Well documented processes and abundant mechanisms</t>
  </si>
  <si>
    <t>Inadequate processes and mechanisms</t>
  </si>
  <si>
    <t>No processes and mechanisms</t>
  </si>
  <si>
    <t>Adequate opportunities provided</t>
  </si>
  <si>
    <t>Ample opportunities provided</t>
  </si>
  <si>
    <t>Abundant opportunities provided</t>
  </si>
  <si>
    <t>Inadequate opportunities provided</t>
  </si>
  <si>
    <t>No opportunities provided</t>
  </si>
  <si>
    <t>Facilitated and encouraged</t>
  </si>
  <si>
    <t>Well facilitated and encouraged</t>
  </si>
  <si>
    <t>Very well facilitated and encouraged</t>
  </si>
  <si>
    <t>Poorly facilitated and encouraged</t>
  </si>
  <si>
    <t>Not facilitated and encouraged at all</t>
  </si>
  <si>
    <r>
      <t xml:space="preserve">The programme must have </t>
    </r>
    <r>
      <rPr>
        <b/>
        <sz val="11"/>
        <color indexed="10"/>
        <rFont val="Calibri"/>
        <family val="2"/>
      </rPr>
      <t>sufficient and appropriate physical facilities and educational resources</t>
    </r>
    <r>
      <rPr>
        <sz val="11"/>
        <color theme="1"/>
        <rFont val="Calibri"/>
        <family val="2"/>
        <scheme val="minor"/>
      </rPr>
      <t xml:space="preserve"> to ensure its effective delivery including facilities for practical-based programmes and for those with special needs. </t>
    </r>
  </si>
  <si>
    <t>Sufficient and appropriate physical facilities and educational resources</t>
  </si>
  <si>
    <t>Ample and correct physical facilities and educational resources</t>
  </si>
  <si>
    <t>Abundant and precise physical facilities and educational resources</t>
  </si>
  <si>
    <t>Adequate but inappropriate physical facilities and educational resources</t>
  </si>
  <si>
    <t>Inadequate and inappropriate physical facilities and educational resources</t>
  </si>
  <si>
    <r>
      <t xml:space="preserve">The physical facilities must </t>
    </r>
    <r>
      <rPr>
        <b/>
        <sz val="11"/>
        <color indexed="10"/>
        <rFont val="Calibri"/>
        <family val="2"/>
      </rPr>
      <t>comply with</t>
    </r>
    <r>
      <rPr>
        <sz val="11"/>
        <color theme="1"/>
        <rFont val="Calibri"/>
        <family val="2"/>
        <scheme val="minor"/>
      </rPr>
      <t xml:space="preserve"> the relevant laws and regulations.  </t>
    </r>
  </si>
  <si>
    <t>Adequately complied</t>
  </si>
  <si>
    <t>Well complied</t>
  </si>
  <si>
    <t>Very well complied</t>
  </si>
  <si>
    <t>Poorly complied</t>
  </si>
  <si>
    <t>Not complied at all</t>
  </si>
  <si>
    <t>Adequate and up-to-date reference materials and qualified staff</t>
  </si>
  <si>
    <t>Ample and up-to-date reference materials and well qualified staff</t>
  </si>
  <si>
    <t>Abundant and most current reference materials and very well qualified staff</t>
  </si>
  <si>
    <t>Adequate but outdated reference materials and inapproriate staff</t>
  </si>
  <si>
    <t>Inadequate and outdated reference materials and inapproriate staff</t>
  </si>
  <si>
    <t>Regularly reviewed and periodically acted on</t>
  </si>
  <si>
    <r>
      <t xml:space="preserve">The department must have </t>
    </r>
    <r>
      <rPr>
        <b/>
        <sz val="11"/>
        <color indexed="10"/>
        <rFont val="Calibri"/>
        <family val="2"/>
      </rPr>
      <t>a research policy</t>
    </r>
    <r>
      <rPr>
        <sz val="11"/>
        <color theme="1"/>
        <rFont val="Calibri"/>
        <family val="2"/>
        <scheme val="minor"/>
      </rPr>
      <t xml:space="preserve"> with adequate facilities and resources to sustain them.</t>
    </r>
  </si>
  <si>
    <t>Have a well documented policy</t>
  </si>
  <si>
    <t>Have a very well documented policy</t>
  </si>
  <si>
    <t>Have a poorly documented policy</t>
  </si>
  <si>
    <t>Have a documented policy</t>
  </si>
  <si>
    <t>Do not have apolicy at all</t>
  </si>
  <si>
    <r>
      <t xml:space="preserve">The interaction between research and learning must be </t>
    </r>
    <r>
      <rPr>
        <b/>
        <sz val="11"/>
        <color indexed="10"/>
        <rFont val="Calibri"/>
        <family val="2"/>
      </rPr>
      <t xml:space="preserve">reflected </t>
    </r>
    <r>
      <rPr>
        <sz val="11"/>
        <color theme="1"/>
        <rFont val="Calibri"/>
        <family val="2"/>
        <scheme val="minor"/>
      </rPr>
      <t>in the curriculum, influence current teaching, and encourage and prepare students for engagement in research, scholarship and development.</t>
    </r>
  </si>
  <si>
    <t>Periodically reviewed</t>
  </si>
  <si>
    <t>Regularly reviewed</t>
  </si>
  <si>
    <t>Consistently reviewed</t>
  </si>
  <si>
    <t>Irregularly reviewed</t>
  </si>
  <si>
    <r>
      <t xml:space="preserve">The HEP must have </t>
    </r>
    <r>
      <rPr>
        <b/>
        <sz val="11"/>
        <color indexed="10"/>
        <rFont val="Calibri"/>
        <family val="2"/>
      </rPr>
      <t>a clear line of responsibility and authority</t>
    </r>
    <r>
      <rPr>
        <sz val="11"/>
        <color theme="1"/>
        <rFont val="Calibri"/>
        <family val="2"/>
        <scheme val="minor"/>
      </rPr>
      <t xml:space="preserve"> for budgeting and resource allocation that takes into account the specific needs of the department.</t>
    </r>
  </si>
  <si>
    <t>Poorly defined line of responsibility and authority</t>
  </si>
  <si>
    <t>Adequately defined line of responsibility and authority</t>
  </si>
  <si>
    <t>Well defined line of responsibility and authority</t>
  </si>
  <si>
    <t>Very well defined line of responsibility and authority</t>
  </si>
  <si>
    <t>No defined line of responsibility and authority</t>
  </si>
  <si>
    <t>Adequately defined procedures</t>
  </si>
  <si>
    <t>Well defined procedures</t>
  </si>
  <si>
    <t>Very well defined procedures</t>
  </si>
  <si>
    <t>Poorly defined procedures</t>
  </si>
  <si>
    <t>No defined procedures at all</t>
  </si>
  <si>
    <t>Adequately clarified and communicated</t>
  </si>
  <si>
    <t>Well clarified and communicated</t>
  </si>
  <si>
    <t>Very well clarified and communicated</t>
  </si>
  <si>
    <t>Poorly clarified and communicated</t>
  </si>
  <si>
    <t>Not clarified and communicated</t>
  </si>
  <si>
    <r>
      <t xml:space="preserve">The department must </t>
    </r>
    <r>
      <rPr>
        <b/>
        <sz val="11"/>
        <color indexed="10"/>
        <rFont val="Calibri"/>
        <family val="2"/>
      </rPr>
      <t>have policies, procedures and mechanisms</t>
    </r>
    <r>
      <rPr>
        <sz val="11"/>
        <color theme="1"/>
        <rFont val="Calibri"/>
        <family val="2"/>
        <scheme val="minor"/>
      </rPr>
      <t xml:space="preserve"> for regular reviewing and updating of its structures, functions, strategies and core activities to ensure continuous quality improvement. </t>
    </r>
  </si>
  <si>
    <t>Documented policies and procedures and appropriate mechanisms</t>
  </si>
  <si>
    <t>Well documented policies and procedures and ample mechanisms</t>
  </si>
  <si>
    <t>Very well documented policies and procedures and abundant mechanisms</t>
  </si>
  <si>
    <t>Poorly documented policies and procedures and inappropriate mechanisms</t>
  </si>
  <si>
    <t>No documented processes and mechanisms</t>
  </si>
  <si>
    <t>Established</t>
  </si>
  <si>
    <t>Well established</t>
  </si>
  <si>
    <t>Very well established</t>
  </si>
  <si>
    <t>Poorly established</t>
  </si>
  <si>
    <t>Not established at all</t>
  </si>
  <si>
    <r>
      <t xml:space="preserve">The criteria for the appointment and the responsibilities of the programme leader must be </t>
    </r>
    <r>
      <rPr>
        <b/>
        <sz val="11"/>
        <color indexed="10"/>
        <rFont val="Calibri"/>
        <family val="2"/>
      </rPr>
      <t>clearly stated</t>
    </r>
    <r>
      <rPr>
        <sz val="11"/>
        <color theme="1"/>
        <rFont val="Calibri"/>
        <family val="2"/>
        <scheme val="minor"/>
      </rPr>
      <t>.</t>
    </r>
  </si>
  <si>
    <t>Clearly defined statements</t>
  </si>
  <si>
    <t>Very clearly defined statements</t>
  </si>
  <si>
    <t>Highly defined statements</t>
  </si>
  <si>
    <t>Poorly defined statements</t>
  </si>
  <si>
    <t>No defined statements</t>
  </si>
  <si>
    <t>Held by those with appropriate qualifications and experience</t>
  </si>
  <si>
    <t>Held by those with correct qualifications and ample experience</t>
  </si>
  <si>
    <t>Held by those with correct qualifications and approriate experience</t>
  </si>
  <si>
    <t>Held by those with inappropriate qualifications and experience</t>
  </si>
  <si>
    <t>Held by those with inappropriate qualifications and no experience</t>
  </si>
  <si>
    <t>Adequate staffs</t>
  </si>
  <si>
    <t>Ample staffs</t>
  </si>
  <si>
    <t>Abundant staffs</t>
  </si>
  <si>
    <t>Inadequate staffs</t>
  </si>
  <si>
    <t>Regular performance review conducted</t>
  </si>
  <si>
    <t>Very regular performance review conducted</t>
  </si>
  <si>
    <t>Consistent performance review conducted</t>
  </si>
  <si>
    <t>Irregular performance review conducted</t>
  </si>
  <si>
    <t>No performance review conducted</t>
  </si>
  <si>
    <t>Appropriate training scheme</t>
  </si>
  <si>
    <t>Correct training scheme</t>
  </si>
  <si>
    <t>Precise training scheme</t>
  </si>
  <si>
    <t>Inappropriate training scheme</t>
  </si>
  <si>
    <t>No training scheme at all</t>
  </si>
  <si>
    <t>Approriate policies and practices</t>
  </si>
  <si>
    <t>Correct policies and practices</t>
  </si>
  <si>
    <t>Precise policies and practices</t>
  </si>
  <si>
    <t>Inapproriate policies and practices</t>
  </si>
  <si>
    <t>No policies and practices at all</t>
  </si>
  <si>
    <r>
      <t xml:space="preserve">The department must </t>
    </r>
    <r>
      <rPr>
        <b/>
        <sz val="11"/>
        <color indexed="10"/>
        <rFont val="Calibri"/>
        <family val="2"/>
      </rPr>
      <t>continuously review</t>
    </r>
    <r>
      <rPr>
        <sz val="11"/>
        <color theme="1"/>
        <rFont val="Calibri"/>
        <family val="2"/>
        <scheme val="minor"/>
      </rPr>
      <t xml:space="preserve"> policies on the security of records including the increased use of electronic technologies and safety systems.</t>
    </r>
  </si>
  <si>
    <t>Regular review conducted</t>
  </si>
  <si>
    <t>Very regular review conducted</t>
  </si>
  <si>
    <t>Consistent review conducted</t>
  </si>
  <si>
    <t>Irregular review conducted</t>
  </si>
  <si>
    <t>No review conducted</t>
  </si>
  <si>
    <r>
      <t xml:space="preserve">The department must have </t>
    </r>
    <r>
      <rPr>
        <b/>
        <sz val="11"/>
        <color indexed="10"/>
        <rFont val="Calibri"/>
        <family val="2"/>
      </rPr>
      <t>clear policies and appropriate mechanisms</t>
    </r>
    <r>
      <rPr>
        <sz val="11"/>
        <color theme="1"/>
        <rFont val="Calibri"/>
        <family val="2"/>
        <scheme val="minor"/>
      </rPr>
      <t xml:space="preserve"> for regular monitoring and review of the programme.</t>
    </r>
  </si>
  <si>
    <t>Clear policies and appropriate mechanisms</t>
  </si>
  <si>
    <t>Clear policies and substantial mechanisms</t>
  </si>
  <si>
    <t>Very clear policies and correct mechanisms</t>
  </si>
  <si>
    <t>Poor policies and mechanisms</t>
  </si>
  <si>
    <t>Have a general QA personnel</t>
  </si>
  <si>
    <t>Do not have a QA unit or personnel</t>
  </si>
  <si>
    <t>Have an internal monitoring and review committee with a designated head</t>
  </si>
  <si>
    <t>Have a dedicated internal monitoring and review committee with a designated head</t>
  </si>
  <si>
    <t>Have an external and a dedicated internal monitoring and review committee with a designated head</t>
  </si>
  <si>
    <t>Have a general monitoring and review committee</t>
  </si>
  <si>
    <t>Do not have a monitoring and review committee</t>
  </si>
  <si>
    <t>Stakeholders adequately engaged</t>
  </si>
  <si>
    <t>Stakeholders well engaged</t>
  </si>
  <si>
    <t>Stakeholders very well engaged</t>
  </si>
  <si>
    <t>Stakeholders inadequately engaged</t>
  </si>
  <si>
    <t>Stakeholders not engaged at all</t>
  </si>
  <si>
    <t>Adequately accessible</t>
  </si>
  <si>
    <t>Well accessible</t>
  </si>
  <si>
    <t>Highly accessible</t>
  </si>
  <si>
    <t>Poorly accessible</t>
  </si>
  <si>
    <t>Not accessible at all</t>
  </si>
  <si>
    <t>Adequately analysed</t>
  </si>
  <si>
    <t>Well analysed</t>
  </si>
  <si>
    <t>Very well analysed</t>
  </si>
  <si>
    <t>Poorly analysed</t>
  </si>
  <si>
    <t>Not analysed at all</t>
  </si>
  <si>
    <r>
      <t xml:space="preserve">In collaborative arrangements, the partners involved must </t>
    </r>
    <r>
      <rPr>
        <b/>
        <sz val="11"/>
        <color indexed="10"/>
        <rFont val="Calibri"/>
        <family val="2"/>
      </rPr>
      <t>share the responsibilities</t>
    </r>
    <r>
      <rPr>
        <sz val="11"/>
        <color theme="1"/>
        <rFont val="Calibri"/>
        <family val="2"/>
        <scheme val="minor"/>
      </rPr>
      <t xml:space="preserve"> of programme monitoring and review.</t>
    </r>
  </si>
  <si>
    <t>Adequately shared</t>
  </si>
  <si>
    <t>Well shared</t>
  </si>
  <si>
    <t>Very well shared</t>
  </si>
  <si>
    <t>Poorly shared</t>
  </si>
  <si>
    <t>Not shared at all</t>
  </si>
  <si>
    <t>Regularly presented</t>
  </si>
  <si>
    <t>Very regularly presented</t>
  </si>
  <si>
    <t>Consistently presented</t>
  </si>
  <si>
    <t>Irregularly presented</t>
  </si>
  <si>
    <t>Not presented at all</t>
  </si>
  <si>
    <t>√</t>
  </si>
  <si>
    <t>Name of Programme</t>
  </si>
  <si>
    <t>MQF Level</t>
  </si>
  <si>
    <t>Name of Institution</t>
  </si>
  <si>
    <t>Accreditation level</t>
  </si>
  <si>
    <t>Full</t>
  </si>
  <si>
    <t>Provisional</t>
  </si>
  <si>
    <t>Level 1</t>
  </si>
  <si>
    <t>Level 2</t>
  </si>
  <si>
    <t>Level 3</t>
  </si>
  <si>
    <t>Level 4</t>
  </si>
  <si>
    <t>Level 5</t>
  </si>
  <si>
    <t>Level 6</t>
  </si>
  <si>
    <t>Level 7</t>
  </si>
  <si>
    <t>Level 8</t>
  </si>
  <si>
    <t>Area 1</t>
  </si>
  <si>
    <t>Area 2</t>
  </si>
  <si>
    <t>Area 3</t>
  </si>
  <si>
    <t>Area 4</t>
  </si>
  <si>
    <t>Area 5</t>
  </si>
  <si>
    <t>Area 6</t>
  </si>
  <si>
    <t>Area 7</t>
  </si>
  <si>
    <t>No.of AL3</t>
  </si>
  <si>
    <t>RESULTS</t>
  </si>
  <si>
    <t>No.of AL4/AL5</t>
  </si>
  <si>
    <t>No.of Standards</t>
  </si>
  <si>
    <t>Adequately stated and aligned</t>
  </si>
  <si>
    <t>Poorly stated, not aligned</t>
  </si>
  <si>
    <t>Not stated and not aligned</t>
  </si>
  <si>
    <t>Well stated and aligned</t>
  </si>
  <si>
    <t>Very well stated and aligned</t>
  </si>
  <si>
    <r>
      <t xml:space="preserve">The department must </t>
    </r>
    <r>
      <rPr>
        <b/>
        <sz val="11"/>
        <color indexed="10"/>
        <rFont val="Calibri"/>
        <family val="2"/>
      </rPr>
      <t>obtain feedback</t>
    </r>
    <r>
      <rPr>
        <sz val="11"/>
        <color theme="1"/>
        <rFont val="Calibri"/>
        <family val="2"/>
        <scheme val="minor"/>
      </rPr>
      <t xml:space="preserve"> from stakeholders  to improve the delivery of the programme outcomes.</t>
    </r>
  </si>
  <si>
    <r>
      <t xml:space="preserve">Assessment principles, methods and practices must be </t>
    </r>
    <r>
      <rPr>
        <b/>
        <sz val="11"/>
        <color indexed="10"/>
        <rFont val="Calibri"/>
        <family val="2"/>
      </rPr>
      <t>aligned</t>
    </r>
    <r>
      <rPr>
        <sz val="11"/>
        <color theme="1"/>
        <rFont val="Calibri"/>
        <family val="2"/>
        <scheme val="minor"/>
      </rPr>
      <t xml:space="preserve"> to the learning outcomes of the programme, consistent with the levels defined in the MQF.</t>
    </r>
  </si>
  <si>
    <r>
      <t xml:space="preserve">The assessment results must be </t>
    </r>
    <r>
      <rPr>
        <b/>
        <sz val="11"/>
        <color indexed="10"/>
        <rFont val="Calibri"/>
        <family val="2"/>
      </rPr>
      <t>communicated</t>
    </r>
    <r>
      <rPr>
        <sz val="11"/>
        <color theme="1"/>
        <rFont val="Calibri"/>
        <family val="2"/>
        <scheme val="minor"/>
      </rPr>
      <t xml:space="preserve"> to the student before the commencement of a new semester to facilitate  progression decision. </t>
    </r>
  </si>
  <si>
    <r>
      <t xml:space="preserve">The department must have  </t>
    </r>
    <r>
      <rPr>
        <b/>
        <sz val="11"/>
        <color indexed="10"/>
        <rFont val="Calibri"/>
        <family val="2"/>
      </rPr>
      <t>appropriate guidelines and mechanisms</t>
    </r>
    <r>
      <rPr>
        <sz val="11"/>
        <color theme="1"/>
        <rFont val="Calibri"/>
        <family val="2"/>
        <scheme val="minor"/>
      </rPr>
      <t xml:space="preserve"> for students to appeal their course results.</t>
    </r>
  </si>
  <si>
    <r>
      <t xml:space="preserve">The department must offer </t>
    </r>
    <r>
      <rPr>
        <b/>
        <sz val="11"/>
        <color indexed="10"/>
        <rFont val="Calibri"/>
        <family val="2"/>
      </rPr>
      <t>appropriate developmental or remedial support</t>
    </r>
    <r>
      <rPr>
        <sz val="11"/>
        <color theme="1"/>
        <rFont val="Calibri"/>
        <family val="2"/>
        <scheme val="minor"/>
      </rPr>
      <t xml:space="preserve"> to assist students, including incoming transfer students who are in need.</t>
    </r>
  </si>
  <si>
    <r>
      <t xml:space="preserve">The department must </t>
    </r>
    <r>
      <rPr>
        <b/>
        <sz val="11"/>
        <color indexed="10"/>
        <rFont val="Calibri"/>
        <family val="2"/>
      </rPr>
      <t>have well-defined policies and mechanisms</t>
    </r>
    <r>
      <rPr>
        <sz val="11"/>
        <color theme="1"/>
        <rFont val="Calibri"/>
        <family val="2"/>
        <scheme val="minor"/>
      </rPr>
      <t xml:space="preserve"> to facilitate student mobility which may include student transfer within and between institutions as well as, cross-border. </t>
    </r>
  </si>
  <si>
    <r>
      <t xml:space="preserve">The department must </t>
    </r>
    <r>
      <rPr>
        <b/>
        <sz val="11"/>
        <color indexed="10"/>
        <rFont val="Calibri"/>
        <family val="2"/>
      </rPr>
      <t>ensure</t>
    </r>
    <r>
      <rPr>
        <sz val="11"/>
        <color theme="1"/>
        <rFont val="Calibri"/>
        <family val="2"/>
        <scheme val="minor"/>
      </rPr>
      <t xml:space="preserve"> that the incoming transfer student have the capacity to successfully follow the programme.</t>
    </r>
  </si>
  <si>
    <r>
      <rPr>
        <b/>
        <sz val="11"/>
        <color indexed="10"/>
        <rFont val="Calibri"/>
        <family val="2"/>
      </rPr>
      <t>An effective induction to the programme</t>
    </r>
    <r>
      <rPr>
        <sz val="11"/>
        <color theme="1"/>
        <rFont val="Calibri"/>
        <family val="2"/>
        <scheme val="minor"/>
      </rPr>
      <t xml:space="preserve"> must be available to new students, with special attention given to out of state and international students as well as students with special needs.</t>
    </r>
  </si>
  <si>
    <r>
      <t xml:space="preserve">The HEP must have </t>
    </r>
    <r>
      <rPr>
        <b/>
        <sz val="11"/>
        <color indexed="10"/>
        <rFont val="Calibri"/>
        <family val="2"/>
      </rPr>
      <t>clearly defined and documented processes and procedures</t>
    </r>
    <r>
      <rPr>
        <sz val="11"/>
        <color theme="1"/>
        <rFont val="Calibri"/>
        <family val="2"/>
        <scheme val="minor"/>
      </rPr>
      <t xml:space="preserve"> in handling student disciplinary cases.                                                                                </t>
    </r>
  </si>
  <si>
    <r>
      <t xml:space="preserve">There must be an effective </t>
    </r>
    <r>
      <rPr>
        <b/>
        <sz val="11"/>
        <color indexed="10"/>
        <rFont val="Calibri"/>
        <family val="2"/>
      </rPr>
      <t>mechanism</t>
    </r>
    <r>
      <rPr>
        <sz val="11"/>
        <color theme="1"/>
        <rFont val="Calibri"/>
        <family val="2"/>
        <scheme val="minor"/>
      </rPr>
      <t xml:space="preserve"> for students to voice their grievances and seek resolution on academic and non-academic matters.</t>
    </r>
  </si>
  <si>
    <r>
      <t xml:space="preserve">Student activities and organisations must be </t>
    </r>
    <r>
      <rPr>
        <b/>
        <sz val="11"/>
        <color indexed="10"/>
        <rFont val="Calibri"/>
        <family val="2"/>
      </rPr>
      <t>facilitated</t>
    </r>
    <r>
      <rPr>
        <sz val="11"/>
        <color theme="1"/>
        <rFont val="Calibri"/>
        <family val="2"/>
        <scheme val="minor"/>
      </rPr>
      <t xml:space="preserve"> to encourage character building, inculcate a sense of belonging and responsibility, and promote active citizenship.</t>
    </r>
  </si>
  <si>
    <r>
      <t xml:space="preserve">The department must </t>
    </r>
    <r>
      <rPr>
        <b/>
        <sz val="11"/>
        <color indexed="10"/>
        <rFont val="Calibri"/>
        <family val="2"/>
      </rPr>
      <t>foster active linkages</t>
    </r>
    <r>
      <rPr>
        <sz val="11"/>
        <color theme="1"/>
        <rFont val="Calibri"/>
        <family val="2"/>
        <scheme val="minor"/>
      </rPr>
      <t xml:space="preserve"> with alumni to develop, review and continuously improve the programme.</t>
    </r>
  </si>
  <si>
    <t>Active linkages fostered</t>
  </si>
  <si>
    <t>Linkages poorly fostered</t>
  </si>
  <si>
    <t>No linkages fostered</t>
  </si>
  <si>
    <t>Active linkages well fostered</t>
  </si>
  <si>
    <t>Active linkages very well fostered</t>
  </si>
  <si>
    <r>
      <t xml:space="preserve">The department must have </t>
    </r>
    <r>
      <rPr>
        <b/>
        <sz val="11"/>
        <color indexed="10"/>
        <rFont val="Calibri"/>
        <family val="2"/>
      </rPr>
      <t>a clearly defined plan</t>
    </r>
    <r>
      <rPr>
        <sz val="11"/>
        <color theme="1"/>
        <rFont val="Calibri"/>
        <family val="2"/>
        <scheme val="minor"/>
      </rPr>
      <t xml:space="preserve"> for its academic manpower needs consistent with institutional policies and programme requirements.</t>
    </r>
  </si>
  <si>
    <r>
      <t xml:space="preserve">The department must have a </t>
    </r>
    <r>
      <rPr>
        <b/>
        <sz val="11"/>
        <color indexed="10"/>
        <rFont val="Calibri"/>
        <family val="2"/>
      </rPr>
      <t>clear and documented academic staff recruitment policy</t>
    </r>
    <r>
      <rPr>
        <sz val="11"/>
        <color theme="1"/>
        <rFont val="Calibri"/>
        <family val="2"/>
        <scheme val="minor"/>
      </rPr>
      <t xml:space="preserve"> where the criteria for selection are based primarily on academic merit and/or relevant experience. </t>
    </r>
  </si>
  <si>
    <r>
      <t xml:space="preserve">The department must have </t>
    </r>
    <r>
      <rPr>
        <b/>
        <sz val="11"/>
        <color indexed="10"/>
        <rFont val="Calibri"/>
        <family val="2"/>
      </rPr>
      <t xml:space="preserve">adequate and qualified academic staff </t>
    </r>
    <r>
      <rPr>
        <sz val="11"/>
        <color theme="1"/>
        <rFont val="Calibri"/>
        <family val="2"/>
        <scheme val="minor"/>
      </rPr>
      <t xml:space="preserve">responsible for implementing the programme. The expected ratio of full time and part time academic staff is 60:40 .  </t>
    </r>
  </si>
  <si>
    <t xml:space="preserve">Adequate and qualified academic staffs. </t>
  </si>
  <si>
    <t xml:space="preserve">Adequate but unqualified academic staff. </t>
  </si>
  <si>
    <t>Inadequate academic staff</t>
  </si>
  <si>
    <t xml:space="preserve">Adequate and well-qualified academic staffs. </t>
  </si>
  <si>
    <t xml:space="preserve">Ample and well-qualified, experienced academic staffs. </t>
  </si>
  <si>
    <r>
      <t xml:space="preserve">Policies and procedures for recognition through promotion, salary increment or other remuneration must be </t>
    </r>
    <r>
      <rPr>
        <b/>
        <sz val="11"/>
        <color indexed="10"/>
        <rFont val="Calibri"/>
        <family val="2"/>
      </rPr>
      <t>clear, transparent and based on merit.</t>
    </r>
  </si>
  <si>
    <t>Clear and transparent policies and procedures, based on merits</t>
  </si>
  <si>
    <t>Very clear and transparent policies and procedures, based on merits</t>
  </si>
  <si>
    <t>Very clear and highly transparent policies and procedures, based on merits</t>
  </si>
  <si>
    <r>
      <t xml:space="preserve">The department must </t>
    </r>
    <r>
      <rPr>
        <b/>
        <sz val="11"/>
        <color indexed="10"/>
        <rFont val="Calibri"/>
        <family val="2"/>
      </rPr>
      <t>have national and international linkages</t>
    </r>
    <r>
      <rPr>
        <sz val="11"/>
        <color theme="1"/>
        <rFont val="Calibri"/>
        <family val="2"/>
        <scheme val="minor"/>
      </rPr>
      <t xml:space="preserve"> to provide for the involvement of experienced academics, professionals and practitioners in order to enhance teaching and learning in the programme.</t>
    </r>
  </si>
  <si>
    <r>
      <t xml:space="preserve">The department must </t>
    </r>
    <r>
      <rPr>
        <b/>
        <sz val="11"/>
        <color indexed="10"/>
        <rFont val="Calibri"/>
        <family val="2"/>
      </rPr>
      <t>provide opportunities</t>
    </r>
    <r>
      <rPr>
        <sz val="11"/>
        <color theme="1"/>
        <rFont val="Calibri"/>
        <family val="2"/>
        <scheme val="minor"/>
      </rPr>
      <t xml:space="preserve"> for academic staff to focus on their respective areas of expertise. </t>
    </r>
  </si>
  <si>
    <r>
      <t xml:space="preserve">The HEP must have </t>
    </r>
    <r>
      <rPr>
        <b/>
        <sz val="11"/>
        <color indexed="10"/>
        <rFont val="Calibri"/>
        <family val="2"/>
      </rPr>
      <t>clear policies</t>
    </r>
    <r>
      <rPr>
        <sz val="11"/>
        <color theme="1"/>
        <rFont val="Calibri"/>
        <family val="2"/>
        <scheme val="minor"/>
      </rPr>
      <t xml:space="preserve"> on conflict of interest and professional conduct including procedures for handling disciplinary cases among academic staff.</t>
    </r>
  </si>
  <si>
    <r>
      <t>The HEP must have</t>
    </r>
    <r>
      <rPr>
        <b/>
        <sz val="11"/>
        <color indexed="10"/>
        <rFont val="Calibri"/>
        <family val="2"/>
      </rPr>
      <t xml:space="preserve"> mechanisms and processes</t>
    </r>
    <r>
      <rPr>
        <sz val="11"/>
        <color theme="1"/>
        <rFont val="Calibri"/>
        <family val="2"/>
        <scheme val="minor"/>
      </rPr>
      <t xml:space="preserve"> for periodic student evaluation of the academic staff quality improvement. </t>
    </r>
  </si>
  <si>
    <t>4.2.7</t>
  </si>
  <si>
    <r>
      <t xml:space="preserve">The department must have </t>
    </r>
    <r>
      <rPr>
        <b/>
        <sz val="11"/>
        <color indexed="10"/>
        <rFont val="Calibri"/>
        <family val="2"/>
      </rPr>
      <t>a development programme</t>
    </r>
    <r>
      <rPr>
        <sz val="11"/>
        <color theme="1"/>
        <rFont val="Calibri"/>
        <family val="2"/>
        <scheme val="minor"/>
      </rPr>
      <t xml:space="preserve"> for new academic staff and continuous professional enhancement for existing staff. </t>
    </r>
  </si>
  <si>
    <t>Have a development programme</t>
  </si>
  <si>
    <t>Have no programme</t>
  </si>
  <si>
    <t>Have inadequate programme</t>
  </si>
  <si>
    <t>Have a well developed programme</t>
  </si>
  <si>
    <t>Have a very well-developed proramme</t>
  </si>
  <si>
    <r>
      <t xml:space="preserve">The HEP must </t>
    </r>
    <r>
      <rPr>
        <b/>
        <sz val="11"/>
        <color indexed="10"/>
        <rFont val="Calibri"/>
        <family val="2"/>
      </rPr>
      <t>provide opportunities</t>
    </r>
    <r>
      <rPr>
        <sz val="11"/>
        <color theme="1"/>
        <rFont val="Calibri"/>
        <family val="2"/>
        <scheme val="minor"/>
      </rPr>
      <t xml:space="preserve"> for academic staff to participate in professional, academic and other relevant activities, at national and international to obtain professional qualifications to enhance teaching-learning experience.</t>
    </r>
  </si>
  <si>
    <r>
      <t xml:space="preserve">The department must </t>
    </r>
    <r>
      <rPr>
        <b/>
        <sz val="11"/>
        <color indexed="10"/>
        <rFont val="Calibri"/>
        <family val="2"/>
      </rPr>
      <t>encourage and facilitate</t>
    </r>
    <r>
      <rPr>
        <sz val="11"/>
        <color theme="1"/>
        <rFont val="Calibri"/>
        <family val="2"/>
        <scheme val="minor"/>
      </rPr>
      <t xml:space="preserve"> its academic staff to play an active role in community and industry engagement activities.</t>
    </r>
  </si>
  <si>
    <r>
      <t xml:space="preserve">The library or resource centre must have </t>
    </r>
    <r>
      <rPr>
        <b/>
        <sz val="11"/>
        <color indexed="10"/>
        <rFont val="Calibri"/>
        <family val="2"/>
      </rPr>
      <t>adequate and up-to-date reference materials and qualified staff</t>
    </r>
    <r>
      <rPr>
        <sz val="11"/>
        <color theme="1"/>
        <rFont val="Calibri"/>
        <family val="2"/>
        <scheme val="minor"/>
      </rPr>
      <t xml:space="preserve"> that meet the needs of the programme and research amongst academic staff and students. </t>
    </r>
  </si>
  <si>
    <r>
      <t xml:space="preserve">The educational resources, services and facilities must be </t>
    </r>
    <r>
      <rPr>
        <b/>
        <sz val="11"/>
        <color indexed="10"/>
        <rFont val="Calibri"/>
        <family val="2"/>
      </rPr>
      <t xml:space="preserve">maintaned and periodically reviewed </t>
    </r>
    <r>
      <rPr>
        <sz val="11"/>
        <color theme="1"/>
        <rFont val="Calibri"/>
        <family val="2"/>
        <scheme val="minor"/>
      </rPr>
      <t xml:space="preserve">to improve the quality and appropriateness. </t>
    </r>
  </si>
  <si>
    <t>Periodically reviewed and maintaned</t>
  </si>
  <si>
    <t>Irregularly reviewed and maintaned</t>
  </si>
  <si>
    <t>Not reviewed and not maintaned</t>
  </si>
  <si>
    <t>Regularly reviewed and periodically maintaned</t>
  </si>
  <si>
    <t>Consistently reviewed and constantly maintaned</t>
  </si>
  <si>
    <r>
      <t>The department must</t>
    </r>
    <r>
      <rPr>
        <b/>
        <sz val="11"/>
        <color indexed="10"/>
        <rFont val="Calibri"/>
        <family val="2"/>
      </rPr>
      <t xml:space="preserve"> periodically review</t>
    </r>
    <r>
      <rPr>
        <sz val="11"/>
        <color theme="1"/>
        <rFont val="Calibri"/>
        <family val="2"/>
        <scheme val="minor"/>
      </rPr>
      <t xml:space="preserve"> its research resources and facilities and take appropriate action to enhance its research capabilities and to promote a conducive research environment. </t>
    </r>
  </si>
  <si>
    <t>5.3.2</t>
  </si>
  <si>
    <t>5.3.3</t>
  </si>
  <si>
    <r>
      <t xml:space="preserve">The HEP must </t>
    </r>
    <r>
      <rPr>
        <b/>
        <sz val="11"/>
        <color indexed="10"/>
        <rFont val="Calibri"/>
        <family val="2"/>
      </rPr>
      <t xml:space="preserve">demonstrate financial viability and sustainability </t>
    </r>
    <r>
      <rPr>
        <sz val="11"/>
        <color theme="1"/>
        <rFont val="Calibri"/>
        <family val="2"/>
        <scheme val="minor"/>
      </rPr>
      <t xml:space="preserve">for the programme.  </t>
    </r>
  </si>
  <si>
    <r>
      <t xml:space="preserve">The department must </t>
    </r>
    <r>
      <rPr>
        <b/>
        <sz val="11"/>
        <color indexed="10"/>
        <rFont val="Calibri"/>
        <family val="2"/>
      </rPr>
      <t>have clear procedures</t>
    </r>
    <r>
      <rPr>
        <sz val="11"/>
        <color theme="1"/>
        <rFont val="Calibri"/>
        <family val="2"/>
        <scheme val="minor"/>
      </rPr>
      <t xml:space="preserve"> to ensure that its financial resources are sufficient and managed efficiently.</t>
    </r>
  </si>
  <si>
    <t>Adequately demonstrated</t>
  </si>
  <si>
    <t>Poorly demonstrated</t>
  </si>
  <si>
    <t>Not demonstrated at all</t>
  </si>
  <si>
    <t>Well demonstrated</t>
  </si>
  <si>
    <t>Very well demonstrated</t>
  </si>
  <si>
    <r>
      <t xml:space="preserve">The department must </t>
    </r>
    <r>
      <rPr>
        <b/>
        <sz val="11"/>
        <color indexed="10"/>
        <rFont val="Calibri"/>
        <family val="2"/>
      </rPr>
      <t>clarify its management structure and function</t>
    </r>
    <r>
      <rPr>
        <sz val="11"/>
        <color theme="1"/>
        <rFont val="Calibri"/>
        <family val="2"/>
        <scheme val="minor"/>
      </rPr>
      <t xml:space="preserve">, and the relationships between them, and these must be </t>
    </r>
    <r>
      <rPr>
        <b/>
        <sz val="11"/>
        <color indexed="10"/>
        <rFont val="Calibri"/>
        <family val="2"/>
      </rPr>
      <t>communicated</t>
    </r>
    <r>
      <rPr>
        <sz val="11"/>
        <color theme="1"/>
        <rFont val="Calibri"/>
        <family val="2"/>
        <scheme val="minor"/>
      </rPr>
      <t xml:space="preserve"> to all parties involved based on the principles of responsibility, accountability and transparency.  </t>
    </r>
  </si>
  <si>
    <r>
      <t xml:space="preserve">The academic board of the department must be an </t>
    </r>
    <r>
      <rPr>
        <b/>
        <sz val="11"/>
        <color indexed="10"/>
        <rFont val="Calibri"/>
        <family val="2"/>
      </rPr>
      <t>effective decision-making body with an adequate degree of autonomy</t>
    </r>
    <r>
      <rPr>
        <sz val="11"/>
        <color theme="1"/>
        <rFont val="Calibri"/>
        <family val="2"/>
        <scheme val="minor"/>
      </rPr>
      <t xml:space="preserve">. </t>
    </r>
  </si>
  <si>
    <t>Effective decision-making body with an adequate degree of autonomy</t>
  </si>
  <si>
    <t>Ineffective decision-making body with an indequate degree of autonomy</t>
  </si>
  <si>
    <t>Futile decision-making body with very little degree of autonomy</t>
  </si>
  <si>
    <t>Effective decision-making body with a high degree of autonomy</t>
  </si>
  <si>
    <r>
      <t>The department must</t>
    </r>
    <r>
      <rPr>
        <b/>
        <sz val="11"/>
        <color indexed="10"/>
        <rFont val="Calibri"/>
        <family val="2"/>
      </rPr>
      <t xml:space="preserve"> provide accurate, relevant and timely information</t>
    </r>
    <r>
      <rPr>
        <sz val="11"/>
        <color theme="1"/>
        <rFont val="Calibri"/>
        <family val="2"/>
        <scheme val="minor"/>
      </rPr>
      <t xml:space="preserve"> about the programme which are easily and publicly accessible, especially to prospective students.</t>
    </r>
  </si>
  <si>
    <t>Accurate, relevant and timely information</t>
  </si>
  <si>
    <t>Very accurate, relevant and timely information, and very easily accessible</t>
  </si>
  <si>
    <t>Very accurate, relevant and timely information, and easily accessible</t>
  </si>
  <si>
    <t>Relevant but untimely information, not easily accessible</t>
  </si>
  <si>
    <t>Inaccurate, irrelevant and untimely information</t>
  </si>
  <si>
    <t>Very dynamic decision-making body with very high degree of autonomy</t>
  </si>
  <si>
    <t>Conducted</t>
  </si>
  <si>
    <t>Well conducted</t>
  </si>
  <si>
    <t>Very well conducted</t>
  </si>
  <si>
    <t>Poorly conducted</t>
  </si>
  <si>
    <t>Not conducted at all</t>
  </si>
  <si>
    <r>
      <t xml:space="preserve">The programme leader must </t>
    </r>
    <r>
      <rPr>
        <b/>
        <sz val="11"/>
        <color indexed="10"/>
        <rFont val="Calibri"/>
        <family val="2"/>
      </rPr>
      <t>have appropriate qualifications, knowledge and experiences</t>
    </r>
    <r>
      <rPr>
        <sz val="11"/>
        <color theme="1"/>
        <rFont val="Calibri"/>
        <family val="2"/>
        <scheme val="minor"/>
      </rPr>
      <t>, related to the programme he/she is responsible for.</t>
    </r>
  </si>
  <si>
    <r>
      <t xml:space="preserve">There must be </t>
    </r>
    <r>
      <rPr>
        <b/>
        <sz val="11"/>
        <color indexed="10"/>
        <rFont val="Calibri"/>
        <family val="2"/>
      </rPr>
      <t>mechanisms and processes</t>
    </r>
    <r>
      <rPr>
        <sz val="11"/>
        <color theme="1"/>
        <rFont val="Calibri"/>
        <family val="2"/>
        <scheme val="minor"/>
      </rPr>
      <t xml:space="preserve"> for communication between the programme leader, department and HEP on matters such as staff recruitment and training, student admission, allocation of resources and decision making processes. </t>
    </r>
  </si>
  <si>
    <r>
      <t xml:space="preserve">Regular performance review of the administrative staff of the programme must be </t>
    </r>
    <r>
      <rPr>
        <b/>
        <sz val="11"/>
        <color indexed="10"/>
        <rFont val="Calibri"/>
        <family val="2"/>
      </rPr>
      <t>conducted</t>
    </r>
    <r>
      <rPr>
        <sz val="11"/>
        <color theme="1"/>
        <rFont val="Calibri"/>
        <family val="2"/>
        <scheme val="minor"/>
      </rPr>
      <t>.</t>
    </r>
  </si>
  <si>
    <r>
      <t xml:space="preserve">The department must have </t>
    </r>
    <r>
      <rPr>
        <b/>
        <sz val="11"/>
        <color indexed="10"/>
        <rFont val="Calibri"/>
        <family val="2"/>
      </rPr>
      <t>appropriate policies and practices</t>
    </r>
    <r>
      <rPr>
        <sz val="11"/>
        <color theme="1"/>
        <rFont val="Calibri"/>
        <family val="2"/>
        <scheme val="minor"/>
      </rPr>
      <t xml:space="preserve"> concerning the nature, content and security of student, academic staff and other academic records. </t>
    </r>
  </si>
  <si>
    <r>
      <t xml:space="preserve">The department must </t>
    </r>
    <r>
      <rPr>
        <b/>
        <sz val="11"/>
        <color indexed="10"/>
        <rFont val="Calibri"/>
        <family val="2"/>
      </rPr>
      <t>maintain</t>
    </r>
    <r>
      <rPr>
        <sz val="11"/>
        <color theme="1"/>
        <rFont val="Calibri"/>
        <family val="2"/>
        <scheme val="minor"/>
      </rPr>
      <t xml:space="preserve"> student records relating to their admission, performance, completion and graduation in such form as is practical and preserve these records for future reference. </t>
    </r>
  </si>
  <si>
    <r>
      <t xml:space="preserve">The department must </t>
    </r>
    <r>
      <rPr>
        <b/>
        <sz val="11"/>
        <color indexed="10"/>
        <rFont val="Calibri"/>
        <family val="2"/>
      </rPr>
      <t>implement</t>
    </r>
    <r>
      <rPr>
        <sz val="11"/>
        <color theme="1"/>
        <rFont val="Calibri"/>
        <family val="2"/>
        <scheme val="minor"/>
      </rPr>
      <t xml:space="preserve"> policies on the rights of individual privacy and the confidentiality of records.</t>
    </r>
  </si>
  <si>
    <t>Not maintaned at all</t>
  </si>
  <si>
    <t>Appropriately maintaned</t>
  </si>
  <si>
    <t>Incorrectly maintaned</t>
  </si>
  <si>
    <t>Correctly maintaned</t>
  </si>
  <si>
    <t>Constantly and correctly maintaned</t>
  </si>
  <si>
    <t>Very well implemented</t>
  </si>
  <si>
    <t>Well implemented</t>
  </si>
  <si>
    <t>Adequately implemented</t>
  </si>
  <si>
    <t>Poorly implemented</t>
  </si>
  <si>
    <t>Not implemented at all</t>
  </si>
  <si>
    <r>
      <t xml:space="preserve">The department must </t>
    </r>
    <r>
      <rPr>
        <b/>
        <sz val="11"/>
        <color indexed="10"/>
        <rFont val="Calibri"/>
        <family val="2"/>
      </rPr>
      <t xml:space="preserve">have a Quality Assurance (QA) unit </t>
    </r>
    <r>
      <rPr>
        <sz val="11"/>
        <color theme="1"/>
        <rFont val="Calibri"/>
        <family val="2"/>
        <scheme val="minor"/>
      </rPr>
      <t>for internal quality assurance of the department to work hand-in-hand with the QA unit of the HEP.</t>
    </r>
  </si>
  <si>
    <t>Have a QA unit</t>
  </si>
  <si>
    <t>Have a highly dedicated QA unit</t>
  </si>
  <si>
    <t>Have a highly specialised and designated QA unit</t>
  </si>
  <si>
    <r>
      <t xml:space="preserve">The department must </t>
    </r>
    <r>
      <rPr>
        <b/>
        <sz val="11"/>
        <color indexed="10"/>
        <rFont val="Calibri"/>
        <family val="2"/>
      </rPr>
      <t>have an internal monitoring and review committee</t>
    </r>
    <r>
      <rPr>
        <sz val="11"/>
        <color theme="1"/>
        <rFont val="Calibri"/>
        <family val="2"/>
        <scheme val="minor"/>
      </rPr>
      <t xml:space="preserve"> with a designated head responsible for continual review of the programme to ensure its currency and relevancy.</t>
    </r>
  </si>
  <si>
    <r>
      <t xml:space="preserve">The department must make the programme </t>
    </r>
    <r>
      <rPr>
        <b/>
        <sz val="11"/>
        <color indexed="10"/>
        <rFont val="Calibri"/>
        <family val="2"/>
      </rPr>
      <t>review report accessible</t>
    </r>
    <r>
      <rPr>
        <sz val="11"/>
        <color theme="1"/>
        <rFont val="Calibri"/>
        <family val="2"/>
        <scheme val="minor"/>
      </rPr>
      <t xml:space="preserve"> to stakeholders.</t>
    </r>
  </si>
  <si>
    <r>
      <t xml:space="preserve">Various aspects of student performance, progression, attrition, graduation and employment must be </t>
    </r>
    <r>
      <rPr>
        <b/>
        <sz val="11"/>
        <color indexed="10"/>
        <rFont val="Calibri"/>
        <family val="2"/>
      </rPr>
      <t>analysed</t>
    </r>
    <r>
      <rPr>
        <sz val="11"/>
        <color theme="1"/>
        <rFont val="Calibri"/>
        <family val="2"/>
        <scheme val="minor"/>
      </rPr>
      <t xml:space="preserve"> for the purpose of continual quality improvement. </t>
    </r>
  </si>
  <si>
    <r>
      <t xml:space="preserve">There must be </t>
    </r>
    <r>
      <rPr>
        <b/>
        <sz val="11"/>
        <color indexed="10"/>
        <rFont val="Calibri"/>
        <family val="2"/>
      </rPr>
      <t>an integral link</t>
    </r>
    <r>
      <rPr>
        <sz val="11"/>
        <color theme="1"/>
        <rFont val="Calibri"/>
        <family val="2"/>
        <scheme val="minor"/>
      </rPr>
      <t xml:space="preserve"> between the departmental quality assurance processes and the achievement of the institutional purpose.</t>
    </r>
  </si>
  <si>
    <r>
      <t xml:space="preserve">The findings of a programme review must be </t>
    </r>
    <r>
      <rPr>
        <b/>
        <sz val="11"/>
        <color indexed="10"/>
        <rFont val="Calibri"/>
        <family val="2"/>
      </rPr>
      <t>presented to the HE</t>
    </r>
    <r>
      <rPr>
        <sz val="11"/>
        <color indexed="10"/>
        <rFont val="Calibri"/>
        <family val="2"/>
      </rPr>
      <t>P</t>
    </r>
    <r>
      <rPr>
        <sz val="11"/>
        <color theme="1"/>
        <rFont val="Calibri"/>
        <family val="2"/>
        <scheme val="minor"/>
      </rPr>
      <t xml:space="preserve"> for its attention and further action.</t>
    </r>
  </si>
  <si>
    <t>Very clear and well documented  policies and procedures</t>
  </si>
  <si>
    <t>AREA 2: ASSESSMENT OF STUDENT LEARNING</t>
  </si>
  <si>
    <t>AREA1</t>
  </si>
  <si>
    <t>AREA2</t>
  </si>
  <si>
    <t>AREA3</t>
  </si>
  <si>
    <t>AREA4</t>
  </si>
  <si>
    <t>AREA5</t>
  </si>
  <si>
    <t>AREA6</t>
  </si>
  <si>
    <t>AREA7</t>
  </si>
  <si>
    <t>STD</t>
  </si>
  <si>
    <t>AL1/2</t>
  </si>
  <si>
    <t>AL4/5</t>
  </si>
  <si>
    <t>GRED</t>
  </si>
  <si>
    <t xml:space="preserve">PENCAPAIAN </t>
  </si>
  <si>
    <t>KEPUTUSAN</t>
  </si>
  <si>
    <t>TEMPOH PEMANTAUAN / TEMPOH BERTENANG</t>
  </si>
  <si>
    <t>DOKUMEN PENILAIAN</t>
  </si>
  <si>
    <t>KEPERLUAN LAIN</t>
  </si>
  <si>
    <t>IMPLIKASI</t>
  </si>
  <si>
    <t>F</t>
  </si>
  <si>
    <t>70% AL3</t>
  </si>
  <si>
    <t>Tolak FA</t>
  </si>
  <si>
    <t>E</t>
  </si>
  <si>
    <t>80% AL3</t>
  </si>
  <si>
    <t>D</t>
  </si>
  <si>
    <t xml:space="preserve">100% AL3 </t>
  </si>
  <si>
    <t xml:space="preserve">Akreditasi diberikan selepas syarat petimbangan dipatuhi. Tempoh akreditasi adalah 2 tahun (berdasarkan kohort pelajar).  </t>
  </si>
  <si>
    <t>C</t>
  </si>
  <si>
    <t>70% AL4/AL5, the rest AL3</t>
  </si>
  <si>
    <t>Lulus FA</t>
  </si>
  <si>
    <t>-</t>
  </si>
  <si>
    <t>B</t>
  </si>
  <si>
    <t xml:space="preserve">80% AL4/AL5, the rest AL3   </t>
  </si>
  <si>
    <t xml:space="preserve">Akreditasi bertempoh: 7 tahun (berdasarkan kohort pelajar), pemantauan dalam tempoh 5 tahun  </t>
  </si>
  <si>
    <t>A</t>
  </si>
  <si>
    <t xml:space="preserve">100% AL5/AL4 </t>
  </si>
  <si>
    <t>Akreditasi berterusan** (perpetual), pemantauan dalam tempoh 5 tahun (atau lebih tertakluk kepada syarat-syarat tertentu)</t>
  </si>
  <si>
    <t>1.      </t>
  </si>
  <si>
    <t>2.  </t>
  </si>
  <si>
    <t>Lulus FA *selepas pertimbangan (tempoh pertimbangan adalah berdasarkan syarat yang dikenakan)</t>
  </si>
  <si>
    <t xml:space="preserve">Sekat semua permohonan PA BIDANG tersebut  dalam masa 1 tahun (daripada tarikh sekatan yang pertama – tarikh surat makluman) Permohonan semula FA boleh dikemukakan selepas 1 tahun </t>
  </si>
  <si>
    <t>Sekat semua permohonan PA BIDANG tersebut dalam masa 6 bulan (daripada tarikh sekatan yang pertama- tarikh surat makluman) Permohonan semula FA boleh dikemukakan selepas 1 tahun</t>
  </si>
  <si>
    <t xml:space="preserve">Akreditasi bertempoh: 5 tahun (berdasarkan kohort pelajar), pemantauan dalam tempoh 3 tahun   </t>
  </si>
  <si>
    <t>=100</t>
  </si>
  <si>
    <t>=0</t>
  </si>
  <si>
    <t>70 TO 79</t>
  </si>
  <si>
    <t>71 TO 80</t>
  </si>
  <si>
    <t>80 TO 99</t>
  </si>
  <si>
    <t>20 AND LESS</t>
  </si>
  <si>
    <t>21 TO 30</t>
  </si>
  <si>
    <t>LESS THAN 70</t>
  </si>
  <si>
    <t>PLEASE READ THIS FIRST</t>
  </si>
  <si>
    <t>i.</t>
  </si>
  <si>
    <t>ii.</t>
  </si>
  <si>
    <t>iii.</t>
  </si>
  <si>
    <t>iv.</t>
  </si>
  <si>
    <t xml:space="preserve">Developed by: </t>
  </si>
  <si>
    <t>Please follow the instructions below in sequence. Once finished, a summary report will be</t>
  </si>
  <si>
    <t>automatically generated.</t>
  </si>
  <si>
    <t>Evaluation Instrument of COPPA</t>
  </si>
  <si>
    <t>Click button 'CLICK HERE TO START'</t>
  </si>
  <si>
    <t>For each standard, evaluate using the scale given (i.e AL1  - AL5)</t>
  </si>
  <si>
    <t>In the menu column, click button "AREA 1"</t>
  </si>
  <si>
    <t>After you have evaluated every area, click button "SUMMARY" to view result summary.</t>
  </si>
  <si>
    <t>AREA 4: ACADEMIC STAFF</t>
  </si>
  <si>
    <t>QA AREAS</t>
  </si>
  <si>
    <t>Statements of vision, mission and educational goal, such as brochures, student handbook, annual report and website</t>
  </si>
  <si>
    <t>Documents on the procedure and processes taken by the faculty/school to relate vision, mission and educational goal of institution with the aims, objectives  and learning outcomes of the programme (PEOs and PLOs)</t>
  </si>
  <si>
    <t>Strategic planning of HEP and the faculty/school</t>
  </si>
  <si>
    <t>Meeting with HEP top management team</t>
  </si>
  <si>
    <t>Minutes of recent meetings which review and update the programme aims and objectives periodically</t>
  </si>
  <si>
    <t>Minutes of recent meetings of faculty/school management team</t>
  </si>
  <si>
    <t>Prospectus of programme</t>
  </si>
  <si>
    <t>Meeting with students</t>
  </si>
  <si>
    <t>Documents on research or study conducted to link student’s competencies with market demands</t>
  </si>
  <si>
    <t>Meeting with Programme Head/ Course Coordinator</t>
  </si>
  <si>
    <t>Faculty Meeting Minutes/ Board of Studies Report</t>
  </si>
  <si>
    <t>Minutes of Curriculum Committee Meeting</t>
  </si>
  <si>
    <t>Policy and procedure of private practice</t>
  </si>
  <si>
    <t>Meeting wit Programme Head/ Course Coordinator</t>
  </si>
  <si>
    <t>Course Outline, Course Material,  Curriculum Mapping, Class Room Observation, Teaching Files</t>
  </si>
  <si>
    <t>Meeting with Academic Staff of the Programme</t>
  </si>
  <si>
    <t>Documents on the analysis from the feedback of external sources</t>
  </si>
  <si>
    <t xml:space="preserve">Meeting with Academic Staff of the Programme </t>
  </si>
  <si>
    <t>Minutes of Curriculum Committee Meeting/ Board of Studies Report</t>
  </si>
  <si>
    <t>Meeting with Students of the programme and academic staff</t>
  </si>
  <si>
    <t>Student’s timetable</t>
  </si>
  <si>
    <t>Student’s Handbook, Student Study Guide and Student Project Handbook</t>
  </si>
  <si>
    <t>Documents on the review and evaluation processes of programme and the utilisation of the result</t>
  </si>
  <si>
    <t>External examiner - CV, report</t>
  </si>
  <si>
    <t>Records of involvement of external stakeholders - meeting minutes, reports</t>
  </si>
  <si>
    <t>Employers feedback/ survey through alumni</t>
  </si>
  <si>
    <t>Examination papers, tests, project, etc - cross refer with Area 2</t>
  </si>
  <si>
    <t>Examination regulations/ procedures - flowchart, vetting committee, second examiner, meeting minutes</t>
  </si>
  <si>
    <t>Examination section/unit - academic staff, administrative staff</t>
  </si>
  <si>
    <t>Curriculum Mapping (LO vs Assessment)</t>
  </si>
  <si>
    <t>Exam Board Minutes/ Curriculum Committee Minutes</t>
  </si>
  <si>
    <t>Examination papers, tests, project, etc -question paper and marking scheme</t>
  </si>
  <si>
    <t>Examination regulations/ procedures</t>
  </si>
  <si>
    <t>Internal and external vetting processes -&gt; external examiner report</t>
  </si>
  <si>
    <t>Curriculum Committee Report</t>
  </si>
  <si>
    <t>Meeting with Academic Staff</t>
  </si>
  <si>
    <t>Meeting with Students</t>
  </si>
  <si>
    <t>Student’s Handbook and Portfolios</t>
  </si>
  <si>
    <t>External examiner - CV. reports</t>
  </si>
  <si>
    <t>Appeal procedures and records</t>
  </si>
  <si>
    <t>Course evaluation by the student</t>
  </si>
  <si>
    <t>Student admission policy</t>
  </si>
  <si>
    <t>Mechanism or criteria for student with other equivalent qualifications</t>
  </si>
  <si>
    <t>Student admission records</t>
  </si>
  <si>
    <t>Individual student files</t>
  </si>
  <si>
    <t>Interview procedures, if applicable</t>
  </si>
  <si>
    <t>Statements of entry requirement - website, brochures, banners</t>
  </si>
  <si>
    <t>Sample of interview assessment</t>
  </si>
  <si>
    <t>Evidence of facilities for special student</t>
  </si>
  <si>
    <t>Minutes of meeting on admission of student</t>
  </si>
  <si>
    <t>Meeting with persons in-charge of admission and selection</t>
  </si>
  <si>
    <t>Minutes of meeting involving stakeholders</t>
  </si>
  <si>
    <t>Records of articulation, credit transfer and credit exemptions of students</t>
  </si>
  <si>
    <t>Records of review of those processes</t>
  </si>
  <si>
    <t>Criteria and mechanisms for transfer of students</t>
  </si>
  <si>
    <t>Implementation of HEP Credit Transfer Scheme</t>
  </si>
  <si>
    <t>Evidence of loan offer by HEP (if applicable)</t>
  </si>
  <si>
    <t>Minutes of meeting about student support service - financial, facilities etc</t>
  </si>
  <si>
    <t>Sample of evaluation student support services/ data</t>
  </si>
  <si>
    <t>Form and Data on student complaint on student support services - evidence action that been taken</t>
  </si>
  <si>
    <t>Staff files</t>
  </si>
  <si>
    <t>Meeting with students and students representative</t>
  </si>
  <si>
    <t>Data on counselling that has been provided to students</t>
  </si>
  <si>
    <t>Minutes of meeting between HEP and student representatives council</t>
  </si>
  <si>
    <t>Minutes of meeting with alumni (if possible)</t>
  </si>
  <si>
    <t>Minutes of meeting in curriculum development (if possible)</t>
  </si>
  <si>
    <t>Meeting with alumni</t>
  </si>
  <si>
    <t>Records for selection criteria</t>
  </si>
  <si>
    <t>Terms of reference of employment and benefits</t>
  </si>
  <si>
    <t>Terms of reference of Professorship and Associate Professorship, including records of appointment</t>
  </si>
  <si>
    <t>List of academic staff - workload</t>
  </si>
  <si>
    <t>Individual academic staff files</t>
  </si>
  <si>
    <t>Teaching portfolio</t>
  </si>
  <si>
    <t>Meeting with Dean, Head of Programme and Course Coordinator</t>
  </si>
  <si>
    <t>Documents on policy, procedure and process of recruitment and selection</t>
  </si>
  <si>
    <t>Training roadmap for academic staff</t>
  </si>
  <si>
    <t>Staff development programme records</t>
  </si>
  <si>
    <t>Records of staff participation in conferences and scholarly activities</t>
  </si>
  <si>
    <t>Sample of evaluation for academic staff</t>
  </si>
  <si>
    <t>Evidence on the process of decision making in the faculty/school</t>
  </si>
  <si>
    <t>Confirmation on the physical facilities related to programme are adequate for students and academic staff in teaching and learning process</t>
  </si>
  <si>
    <t>Meeting with students and academic staff</t>
  </si>
  <si>
    <t>Meeting with persons in-charge with specific physical facilities such as computers and lab technician and librarian</t>
  </si>
  <si>
    <t>Visit to various physical facilities</t>
  </si>
  <si>
    <t>Documents on policy, procedures and guidelines to use the various physical facilities</t>
  </si>
  <si>
    <t>Minutes of recent meeting which concern of physical facilities</t>
  </si>
  <si>
    <t>Evidence on the condition of physical facilities are well maintained and up-to-date and also suitable to support teaching and learning process</t>
  </si>
  <si>
    <t>Documents on the reviewing and planning of learning environment in the faculty/school</t>
  </si>
  <si>
    <t>Evidence on policy and programme for research and development</t>
  </si>
  <si>
    <t>List of activities which involved between research, scholarly activity and education</t>
  </si>
  <si>
    <t>List of facilities for research and development</t>
  </si>
  <si>
    <t>List of research and development activities that students and academic staff participated</t>
  </si>
  <si>
    <t>Minutes of recent meeting regarding research and development</t>
  </si>
  <si>
    <t>Evidence on the action taken to enhance research activities in the faculty/ school</t>
  </si>
  <si>
    <t>Documents on the policy of educational expertise</t>
  </si>
  <si>
    <t>Evidence of activities which involves educational expertise</t>
  </si>
  <si>
    <t>Documents on the policy of educational exchanges</t>
  </si>
  <si>
    <t>Documents on the procedure and guideline of budgeting and resource allocation</t>
  </si>
  <si>
    <t>Evidence on the budgetary system of faculty/school</t>
  </si>
  <si>
    <t>Minutes of recent meetings regarding budgeting and recourse allocation</t>
  </si>
  <si>
    <t>Meeting with financial person of HEP and dean</t>
  </si>
  <si>
    <t>Documents on the processes, procedures and mechanisms for monitoring and reviewing the curriculum</t>
  </si>
  <si>
    <t>Meeting with programme monitoring and review committee</t>
  </si>
  <si>
    <t>Reports of programme monitoring and review</t>
  </si>
  <si>
    <t>Documents on the action taken after the implementation of programme monitoring and review</t>
  </si>
  <si>
    <t>Documents on the future planning of programme monitoring and review</t>
  </si>
  <si>
    <t>Minutes of recent meeting of programme monitoring and review</t>
  </si>
  <si>
    <t>List of internal and external stakeholders involved in programme monitoring and review</t>
  </si>
  <si>
    <t>Term of references of principal stakeholders in programme review</t>
  </si>
  <si>
    <t>Document on faculty/school strategic plan</t>
  </si>
  <si>
    <t>Organisational and functional charts</t>
  </si>
  <si>
    <t>Minutes of recent faculty/school meetings</t>
  </si>
  <si>
    <t>Documents on the procedure and process of decision making</t>
  </si>
  <si>
    <t>Term of reference for appointment of academic leadership</t>
  </si>
  <si>
    <t>List of role and responsibility of members in the faculty/school</t>
  </si>
  <si>
    <t>Minutes of recent head of department meeting</t>
  </si>
  <si>
    <t>Evidence of faculty/school was given adequate autonomy in terms of policy making</t>
  </si>
  <si>
    <t>Terms of reference of governance between main campus and branch campuses</t>
  </si>
  <si>
    <t>Meeting with dean, head of faculty/school and programme coordinator</t>
  </si>
  <si>
    <t>Documents on review of programmes and planning for development</t>
  </si>
  <si>
    <t>List of stakeholders involved in programme development and their roles</t>
  </si>
  <si>
    <t>List of criteria for appointment of academic leadership</t>
  </si>
  <si>
    <t>Evidence on selection, appointment and evaluation of academic leadership</t>
  </si>
  <si>
    <t>Document on job description and CV of academic leadership</t>
  </si>
  <si>
    <t>List of responsibility and roles of academic leadership in terms of recruitment and training, student admission and allocation of resources and decision making processes</t>
  </si>
  <si>
    <t>Meeting with programme leaders and academic staff</t>
  </si>
  <si>
    <t>Records of appraisal for programme leaders</t>
  </si>
  <si>
    <t>List of criteria for appraisal</t>
  </si>
  <si>
    <t>Evidence of innovation and creativity in faculty/school</t>
  </si>
  <si>
    <t>List of administrative staff</t>
  </si>
  <si>
    <t>Terms of reference for appointment of administrative staff</t>
  </si>
  <si>
    <t>List of roles and responsibilities of administrative staff</t>
  </si>
  <si>
    <t>Records of appraisal for administrative staff</t>
  </si>
  <si>
    <t>Records of training and performance review of administrative staff</t>
  </si>
  <si>
    <t>Meeting with administrative staff</t>
  </si>
  <si>
    <t>List of training provided for administrative staff</t>
  </si>
  <si>
    <t>Documents on human resources development plans</t>
  </si>
  <si>
    <t>Evidence of training need identification and training need analysis</t>
  </si>
  <si>
    <t>Documents on procedures and processes to secure the academic records</t>
  </si>
  <si>
    <t>To check sample of academic records and the system used by faculty/school</t>
  </si>
  <si>
    <t>Minutes of recent meetings regarding the academic records</t>
  </si>
  <si>
    <t>Evidence on the review of policies on security of records and safety system</t>
  </si>
  <si>
    <t>Meeting with the person-in charge with academic records</t>
  </si>
  <si>
    <t>Documents on quality management system in the faculty</t>
  </si>
  <si>
    <t>Documents on the procedures and processes of internal quality system and the parties involved</t>
  </si>
  <si>
    <t>Evidence on the implementation of quality assurance process of the programme</t>
  </si>
  <si>
    <t>Meeting with quality audit team from the HEP and faculty/school</t>
  </si>
  <si>
    <t>Documents on the qualification and experience of person in-charge with quality assurance</t>
  </si>
  <si>
    <t>Evidence of the implementation of quality assurance culture in the faculty/school</t>
  </si>
  <si>
    <t>SOURCES OF EVIDENCE</t>
  </si>
  <si>
    <t>1.1                                                      Statement of Educational Objectives of Academic Programme and Learning Outcomes</t>
  </si>
  <si>
    <t>1.2                                                      Programme Development: Process, Content, Structure and Teaching-Learning Methods</t>
  </si>
  <si>
    <t>1.3                                                 Programme Delivery</t>
  </si>
  <si>
    <t>2.1                                               Relationship between Assessment and Learning Outcomes</t>
  </si>
  <si>
    <t xml:space="preserve">2.2                                                     Assessment Methods </t>
  </si>
  <si>
    <t>2.3                                                        Management of Student Assessment</t>
  </si>
  <si>
    <t>3.1                                                           Student Selection</t>
  </si>
  <si>
    <t>3.2                                                      Articulation and Transfer</t>
  </si>
  <si>
    <t xml:space="preserve">3.3                                                         Student Support Services </t>
  </si>
  <si>
    <t>3.4                                                           Student Representation and and Participation</t>
  </si>
  <si>
    <t>3.5                                                          Alumni</t>
  </si>
  <si>
    <t>4.1                                              Recruitment and Management</t>
  </si>
  <si>
    <t>4.2                                                         Service and Development</t>
  </si>
  <si>
    <t>5.1                                                       Physical Facilities</t>
  </si>
  <si>
    <t>5.2                                                             Research and Development                    (universities and university colleges)</t>
  </si>
  <si>
    <t>5.3                                                      Financial Resources</t>
  </si>
  <si>
    <t>6.1                                                   Programme Management</t>
  </si>
  <si>
    <t>6.2                                                 Programme Leadership</t>
  </si>
  <si>
    <t>6.3 Administrative  Staff</t>
  </si>
  <si>
    <t>6.4                                                      Academic Records</t>
  </si>
  <si>
    <t>7.1                                                             Mechanisms for Programme Monitoring, Review and Continual Quality Improvement</t>
  </si>
  <si>
    <t>No.of     AL1/AL2</t>
  </si>
  <si>
    <t>PROGRAMME DEVELOPMENT AND DELIVERY</t>
  </si>
  <si>
    <t>ASSESSMENT OF STUDENT LEARNING</t>
  </si>
  <si>
    <t>STUDENT SELECTION AND SUPPORT SERVICES</t>
  </si>
  <si>
    <t>ACADEMIC STAFF</t>
  </si>
  <si>
    <t>EDUCATIONAL RESOURCES</t>
  </si>
  <si>
    <t>PROGRAMME MANAGEMENT</t>
  </si>
  <si>
    <t>PROGRAMME MONITORING, REVIEW AND</t>
  </si>
  <si>
    <t>CONTINUAL QUALITY IMPROVEMENT</t>
  </si>
  <si>
    <t>Click button "Sources of Evidence" to view examples of evidences that HEP could provide</t>
  </si>
  <si>
    <t>as prove that the standards in each area have been met.</t>
  </si>
  <si>
    <t>Achievement Level          (AL)</t>
  </si>
  <si>
    <t>AL Descriptor</t>
  </si>
  <si>
    <t>Strength/ Commendation</t>
  </si>
  <si>
    <t>Affirmation/ Support</t>
  </si>
  <si>
    <t>Select Achievement Level (AL) for each standard from the drop-down list.</t>
  </si>
  <si>
    <t>Please provide remarks in the corresponding columns for each standard.</t>
  </si>
  <si>
    <t>Once completed for AREA 1, please proceed to the other areas of evaluation.</t>
  </si>
  <si>
    <t xml:space="preserve">AREA 1: </t>
  </si>
  <si>
    <t>Weaknesses/ Areas of Concerns/ Conditions</t>
  </si>
  <si>
    <t xml:space="preserve">AREA 2: </t>
  </si>
  <si>
    <r>
      <t xml:space="preserve">There must be </t>
    </r>
    <r>
      <rPr>
        <b/>
        <sz val="11"/>
        <color indexed="10"/>
        <rFont val="Calibri"/>
        <family val="2"/>
      </rPr>
      <t>a designated administrative unit</t>
    </r>
    <r>
      <rPr>
        <sz val="11"/>
        <color theme="1"/>
        <rFont val="Calibri"/>
        <family val="2"/>
        <scheme val="minor"/>
      </rPr>
      <t xml:space="preserve">, with a prominent organisational status in the HEP, responsible for planning and implementing student support services staffed by individuals who have appropriate experience. </t>
    </r>
  </si>
  <si>
    <t xml:space="preserve">AREA 3: </t>
  </si>
  <si>
    <t xml:space="preserve">AREA 4: </t>
  </si>
  <si>
    <t xml:space="preserve">AREA 5: </t>
  </si>
  <si>
    <r>
      <t xml:space="preserve">The department must have </t>
    </r>
    <r>
      <rPr>
        <b/>
        <sz val="11"/>
        <color indexed="10"/>
        <rFont val="Calibri"/>
        <family val="2"/>
      </rPr>
      <t>sufficient number of qualified administrative staff</t>
    </r>
    <r>
      <rPr>
        <sz val="11"/>
        <color theme="1"/>
        <rFont val="Calibri"/>
        <family val="2"/>
        <scheme val="minor"/>
      </rPr>
      <t xml:space="preserve"> to support the implementation of the programme and related activities.</t>
    </r>
  </si>
  <si>
    <r>
      <t xml:space="preserve">The department must have an </t>
    </r>
    <r>
      <rPr>
        <b/>
        <sz val="11"/>
        <color indexed="10"/>
        <rFont val="Calibri"/>
        <family val="2"/>
      </rPr>
      <t>appropriate training scheme</t>
    </r>
    <r>
      <rPr>
        <sz val="11"/>
        <color theme="1"/>
        <rFont val="Calibri"/>
        <family val="2"/>
        <scheme val="minor"/>
      </rPr>
      <t xml:space="preserve"> for the advancement of the administrative staff as well as to fulfil the specific needs of the programme.</t>
    </r>
  </si>
  <si>
    <t xml:space="preserve">AREA 6: </t>
  </si>
  <si>
    <t>PROGRAMME MONITORING, REVIEW AND CONTINUAL QUALITY IMPROVEMENT</t>
  </si>
  <si>
    <t xml:space="preserve">AREA 7: </t>
  </si>
  <si>
    <t>6.4.4</t>
  </si>
  <si>
    <t xml:space="preserve">Name of Higher </t>
  </si>
  <si>
    <t>Education Provider (HEP)</t>
  </si>
  <si>
    <t>Reference Number</t>
  </si>
  <si>
    <t>mnmy</t>
  </si>
  <si>
    <t>Name of Programme:</t>
  </si>
  <si>
    <t>Reference Number:</t>
  </si>
  <si>
    <t xml:space="preserve">Date of site visit:  </t>
  </si>
  <si>
    <t xml:space="preserve">Prepared by: </t>
  </si>
  <si>
    <t>Note:</t>
  </si>
  <si>
    <t>Memorandum</t>
  </si>
  <si>
    <t>Malaysian Qualifications Agency</t>
  </si>
  <si>
    <t>Previous Quality Assessment of the Programme</t>
  </si>
  <si>
    <t>Evaluation on Area 1: Programme Development and Delivery</t>
  </si>
  <si>
    <t>Evaluation on Area 2: Assessment of Student Learning</t>
  </si>
  <si>
    <t>Evaluation on Area 3: Student Selection and Support Services</t>
  </si>
  <si>
    <t>Alumni</t>
  </si>
  <si>
    <t>Evaluation on Area 4: Academic Staff</t>
  </si>
  <si>
    <t xml:space="preserve">Evaluation on Area 5: Educational Resources </t>
  </si>
  <si>
    <t xml:space="preserve">Evaluation on Area 6: Programme Management </t>
  </si>
  <si>
    <t>Evaluation on Area 7: Programme Monitoring, Review and Continual Quality Improvement</t>
  </si>
  <si>
    <t>Decision on the status of application of accreditation</t>
  </si>
  <si>
    <t xml:space="preserve">Statement of Educational Objectives of Academic Programme and  Learning Outcomes  </t>
  </si>
  <si>
    <t>Assessment Methods</t>
  </si>
  <si>
    <t xml:space="preserve">Relationship between Assessment and Learning Outcomes </t>
  </si>
  <si>
    <t>Student Support Services</t>
  </si>
  <si>
    <t>Student Representation and Participation</t>
  </si>
  <si>
    <t xml:space="preserve">Programme Management   </t>
  </si>
  <si>
    <t>Programme Leadership</t>
  </si>
  <si>
    <t>Commendation</t>
  </si>
  <si>
    <t>Affirmation</t>
  </si>
  <si>
    <t>Condition</t>
  </si>
  <si>
    <t>FA Granted</t>
  </si>
  <si>
    <t xml:space="preserve">FA Granted *after consideration (consideration time is dependent on conditions that must be fulfilled to the satisfaction of the MQA) 
</t>
  </si>
  <si>
    <t>FA Denied</t>
  </si>
  <si>
    <t>Accreditation is perpetual, monitoring in 5 years ( or more, depending on particular conditions)</t>
  </si>
  <si>
    <t>Accreditation is given within a given period : 7 years (based on cohort of students), monitoring within 5 years.</t>
  </si>
  <si>
    <t>Accreditation is given within a given period : 5 years (based on cohort of students), monitoring within 3 years.</t>
  </si>
  <si>
    <t>Accreditation granted after conditions have been fulfilled. Accreditation period is 2 years (based on cohort of students)</t>
  </si>
  <si>
    <t>Please complete the required information in the spaces provided.</t>
  </si>
  <si>
    <t>Click            to view descriptions of each standards.</t>
  </si>
  <si>
    <t>v.</t>
  </si>
  <si>
    <t>P</t>
  </si>
  <si>
    <t>PA Granted</t>
  </si>
  <si>
    <t>PA Denied</t>
  </si>
  <si>
    <t>Name of Assessor2</t>
  </si>
  <si>
    <t>Name of Assessor3</t>
  </si>
  <si>
    <t>Name of Assessor4</t>
  </si>
  <si>
    <t>Date of site visit (dd/mm/yyyy)</t>
  </si>
  <si>
    <t>Programme Learning Outcomes (PLO)</t>
  </si>
  <si>
    <t>Programme Educational Objectives (PEO)</t>
  </si>
  <si>
    <t>PEO1</t>
  </si>
  <si>
    <t>PEO2</t>
  </si>
  <si>
    <t>PEO3</t>
  </si>
  <si>
    <t>PEO4</t>
  </si>
  <si>
    <t>PLO 1</t>
  </si>
  <si>
    <t>PLO 2</t>
  </si>
  <si>
    <t>PLO 3</t>
  </si>
  <si>
    <t>PLO 4</t>
  </si>
  <si>
    <t>PLO 5</t>
  </si>
  <si>
    <t>PLO 6</t>
  </si>
  <si>
    <t>PLO 7</t>
  </si>
  <si>
    <t>PLO 8</t>
  </si>
  <si>
    <t>PLO 9</t>
  </si>
  <si>
    <r>
      <t>Table 1</t>
    </r>
    <r>
      <rPr>
        <sz val="11"/>
        <color theme="1"/>
        <rFont val="Arial"/>
        <family val="2"/>
      </rPr>
      <t>:  Matrix of Programme Learning Outcomes (PLO) against the Programme Educational Objective (PEO).</t>
    </r>
  </si>
  <si>
    <t>The XXXX programme aims to produce XXXXXXX that have  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.</t>
  </si>
  <si>
    <t>PLO1</t>
  </si>
  <si>
    <t>PLO2</t>
  </si>
  <si>
    <t>PLO3</t>
  </si>
  <si>
    <t>PLO4</t>
  </si>
  <si>
    <t>PLO5</t>
  </si>
  <si>
    <t>PLO6</t>
  </si>
  <si>
    <t>PLO7</t>
  </si>
  <si>
    <t>PLO8</t>
  </si>
  <si>
    <t>PLO9</t>
  </si>
  <si>
    <t>The student will be able to acquire the …………………………………………………………………………………………………………………………………………………………………………………………………………………, and the …………………………………………………………………………………………………………………………………………..</t>
  </si>
  <si>
    <t>Course Classification</t>
  </si>
  <si>
    <t>Credit Value</t>
  </si>
  <si>
    <t>Percentage (%)</t>
  </si>
  <si>
    <t>Compulsory courses/modules*</t>
  </si>
  <si>
    <t xml:space="preserve">Core**/Major(s)***/Specialisation: </t>
  </si>
  <si>
    <t>Optional/elective courses****</t>
  </si>
  <si>
    <t>Minor courses (if applicable)</t>
  </si>
  <si>
    <t>Industrial training/Practicum</t>
  </si>
  <si>
    <t>Others (specify)</t>
  </si>
  <si>
    <t>Total Credit Value</t>
  </si>
  <si>
    <t xml:space="preserve">Note: </t>
  </si>
  <si>
    <r>
      <rPr>
        <sz val="10"/>
        <color theme="1"/>
        <rFont val="Arial"/>
        <family val="2"/>
      </rPr>
      <t xml:space="preserve">Compulsory courses/modules refers to </t>
    </r>
    <r>
      <rPr>
        <i/>
        <sz val="10"/>
        <color theme="1"/>
        <rFont val="Arial"/>
        <family val="2"/>
      </rPr>
      <t>Mata Pelajaran Umum</t>
    </r>
    <r>
      <rPr>
        <sz val="10"/>
        <color theme="1"/>
        <rFont val="Arial"/>
        <family val="2"/>
      </rPr>
      <t xml:space="preserve">  (MPU) and other courses required by the HEP.</t>
    </r>
  </si>
  <si>
    <t>*</t>
  </si>
  <si>
    <t>**</t>
  </si>
  <si>
    <t>***</t>
  </si>
  <si>
    <t>****</t>
  </si>
  <si>
    <t>Core courses also include faculty common courses.</t>
  </si>
  <si>
    <t xml:space="preserve">Provide information on major including double major if applicable. </t>
  </si>
  <si>
    <t>Optional/elective courses refer to courses where students can exercise choice.</t>
  </si>
  <si>
    <r>
      <t>·</t>
    </r>
    <r>
      <rPr>
        <sz val="10"/>
        <color theme="1"/>
        <rFont val="Times New Roman"/>
        <family val="1"/>
      </rPr>
      <t xml:space="preserve">  </t>
    </r>
    <r>
      <rPr>
        <b/>
        <sz val="10"/>
        <color theme="1"/>
        <rFont val="Arial"/>
        <family val="2"/>
      </rPr>
      <t>Courses</t>
    </r>
  </si>
  <si>
    <r>
      <t>·</t>
    </r>
    <r>
      <rPr>
        <sz val="10"/>
        <color theme="1"/>
        <rFont val="Times New Roman"/>
        <family val="1"/>
      </rPr>
      <t xml:space="preserve">  </t>
    </r>
    <r>
      <rPr>
        <b/>
        <sz val="10"/>
        <color theme="1"/>
        <rFont val="Arial"/>
        <family val="2"/>
      </rPr>
      <t>projects/thesis /dissertation</t>
    </r>
  </si>
  <si>
    <r>
      <t>Table 2</t>
    </r>
    <r>
      <rPr>
        <sz val="11"/>
        <color theme="1"/>
        <rFont val="Arial"/>
        <family val="2"/>
      </rPr>
      <t xml:space="preserve">. Components of the programme and its credit value </t>
    </r>
  </si>
  <si>
    <t>All PA applications from this field are barred within 1 year (from the date of the first impediment - date on the notification letter) Reapplication of FA can be submitted after one(1) year.</t>
  </si>
  <si>
    <t>All PA applications from this field are barred within 6 months (from the date of the first impediment - date on the notification letter) Reapplication of FA can be submitted after one(1) year.</t>
  </si>
  <si>
    <t>Name and Code of Course</t>
  </si>
  <si>
    <t>Elective)</t>
  </si>
  <si>
    <r>
      <t>Pre-requisite/</t>
    </r>
    <r>
      <rPr>
        <sz val="6"/>
        <color theme="1"/>
        <rFont val="Calibri"/>
        <family val="2"/>
        <scheme val="minor"/>
      </rPr>
      <t xml:space="preserve"> </t>
    </r>
    <r>
      <rPr>
        <b/>
        <sz val="6"/>
        <color theme="1"/>
        <rFont val="Arial"/>
        <family val="2"/>
      </rPr>
      <t>co-requisite</t>
    </r>
  </si>
  <si>
    <t>Name(s) of Academic Staff</t>
  </si>
  <si>
    <r>
      <t>Table 3.</t>
    </r>
    <r>
      <rPr>
        <sz val="11"/>
        <color theme="1"/>
        <rFont val="Arial"/>
        <family val="2"/>
      </rPr>
      <t xml:space="preserve"> Brief description of courses offered in the programme</t>
    </r>
  </si>
  <si>
    <t xml:space="preserve">Name(s) of academic staff : </t>
  </si>
  <si>
    <t>Course Learning Outcomes (CLO)</t>
  </si>
  <si>
    <t>Teaching Methods</t>
  </si>
  <si>
    <t>CLO 1</t>
  </si>
  <si>
    <t>CLO 2</t>
  </si>
  <si>
    <t>CLO 3</t>
  </si>
  <si>
    <t>TOTAL</t>
  </si>
  <si>
    <t>Indicate the relevancy between the CLO and PLO by ticking “/“ the appropriate relevant box.</t>
  </si>
  <si>
    <t xml:space="preserve">(This description must be read together  with Standards 2.1.2 , 2.2.1 and 2.2.2 in  Area 2 - pages 16 &amp; 18) </t>
  </si>
  <si>
    <t>Distribution of Student Learning Time (SLT)</t>
  </si>
  <si>
    <t>Course Content Outline</t>
  </si>
  <si>
    <t>CLO*</t>
  </si>
  <si>
    <t>Teaching and Learning Activities</t>
  </si>
  <si>
    <t>Guided Learning (F2F)</t>
  </si>
  <si>
    <t>Independent Learning (NF2F)</t>
  </si>
  <si>
    <t>L</t>
  </si>
  <si>
    <t>T</t>
  </si>
  <si>
    <t>O</t>
  </si>
  <si>
    <t>Continuous Assessment</t>
  </si>
  <si>
    <t xml:space="preserve">Percentage (%) </t>
  </si>
  <si>
    <t>GRAND TOTAL SLT</t>
  </si>
  <si>
    <t>L = Lecture, T = Tutorial, P= Practical, O= Others, F2F=Face to Face, NF2F=Non Face to Face</t>
  </si>
  <si>
    <t>*Indicate the CLO based on the CLO’s numbering in Item 8.</t>
  </si>
  <si>
    <t>Identify special requirement to deliver the course (e.g: software, nursery, computer lab, simulation room, etc)</t>
  </si>
  <si>
    <t>Academic qualifications</t>
  </si>
  <si>
    <t>Research focus areas  (Bachelor and above)</t>
  </si>
  <si>
    <t>Past work experience</t>
  </si>
  <si>
    <t>Years of Service (Start and End)</t>
  </si>
  <si>
    <r>
      <t>Table 5.</t>
    </r>
    <r>
      <rPr>
        <sz val="11"/>
        <color theme="1"/>
        <rFont val="Arial"/>
        <family val="2"/>
      </rPr>
      <t xml:space="preserve">  Summary information on academic staff  involved in the programme</t>
    </r>
  </si>
  <si>
    <t>Facilities required</t>
  </si>
  <si>
    <t>Available for Year 1</t>
  </si>
  <si>
    <t xml:space="preserve">To be provided </t>
  </si>
  <si>
    <t>In Year 2</t>
  </si>
  <si>
    <t>In Year 3</t>
  </si>
  <si>
    <t>No</t>
  </si>
  <si>
    <t>Capacity</t>
  </si>
  <si>
    <t xml:space="preserve">Lecture Halls </t>
  </si>
  <si>
    <t xml:space="preserve"> </t>
  </si>
  <si>
    <t>Tutorial Rooms</t>
  </si>
  <si>
    <t>Discussion Rooms</t>
  </si>
  <si>
    <t>Laboratories and Workshops</t>
  </si>
  <si>
    <t>- IT Lab</t>
  </si>
  <si>
    <t>- Science Lab</t>
  </si>
  <si>
    <t>-Engineering workshop</t>
  </si>
  <si>
    <t>-Processing workshop</t>
  </si>
  <si>
    <t>-Manufacturing workshop</t>
  </si>
  <si>
    <t xml:space="preserve">-Studio </t>
  </si>
  <si>
    <t>-Mock Kitchen</t>
  </si>
  <si>
    <t>-Moot court</t>
  </si>
  <si>
    <t>-Clinical Lab</t>
  </si>
  <si>
    <t>-Others</t>
  </si>
  <si>
    <t>Library and Information Centres</t>
  </si>
  <si>
    <t>Learning Support Centres</t>
  </si>
  <si>
    <t>Learning Resources Support</t>
  </si>
  <si>
    <t>Student Social Spaces</t>
  </si>
  <si>
    <t>Other Facilities including ICT related facilities</t>
  </si>
  <si>
    <r>
      <t>Table 6</t>
    </r>
    <r>
      <rPr>
        <sz val="11"/>
        <color theme="1"/>
        <rFont val="Arial"/>
        <family val="2"/>
      </rPr>
      <t>. List of physical facilities required for the programme</t>
    </r>
  </si>
  <si>
    <t>Resources supporting the programme (e.g., books, online resources, etc)</t>
  </si>
  <si>
    <t>Number of Journals</t>
  </si>
  <si>
    <t>State other facilities such as CD ROM, Video and electronic reference material</t>
  </si>
  <si>
    <t>Number of Title</t>
  </si>
  <si>
    <t>Number of Collection</t>
  </si>
  <si>
    <r>
      <t>Table 7</t>
    </r>
    <r>
      <rPr>
        <sz val="11"/>
        <color theme="1"/>
        <rFont val="Arial"/>
        <family val="2"/>
      </rPr>
      <t>. Reference materials supporting the programme</t>
    </r>
  </si>
  <si>
    <t xml:space="preserve">Job Category </t>
  </si>
  <si>
    <t xml:space="preserve">Minimum qualification </t>
  </si>
  <si>
    <t xml:space="preserve">Numbers of staff required </t>
  </si>
  <si>
    <t xml:space="preserve">Current numbers </t>
  </si>
  <si>
    <r>
      <t>Table 8</t>
    </r>
    <r>
      <rPr>
        <sz val="11"/>
        <color theme="1"/>
        <rFont val="Arial"/>
        <family val="2"/>
      </rPr>
      <t>. Administrative staff for the programme</t>
    </r>
  </si>
  <si>
    <r>
      <t>Table 4.</t>
    </r>
    <r>
      <rPr>
        <sz val="11"/>
        <color theme="1"/>
        <rFont val="Arial"/>
        <family val="2"/>
      </rPr>
      <t xml:space="preserve">  Course information </t>
    </r>
  </si>
  <si>
    <t>Name of Assessor1 (Chair)</t>
  </si>
  <si>
    <t>This privileged communication is the property of the Malaysian Qualifications Agency</t>
  </si>
  <si>
    <t>Report on the Programme in Relation to the Criteria and Standards for Programme Accreditation</t>
  </si>
  <si>
    <t>Semester/</t>
  </si>
  <si>
    <t>Year Offered</t>
  </si>
  <si>
    <t>Classification (Compulsory Major/Minor/</t>
  </si>
  <si>
    <t xml:space="preserve">Name and designation of academic staff </t>
  </si>
  <si>
    <t>Appointment status (full-time, part-time, contract, etc.)</t>
  </si>
  <si>
    <t>Nationality</t>
  </si>
  <si>
    <t>Courses taught in this programme</t>
  </si>
  <si>
    <t>Quallifications, Field of Specialisation, Year of Award</t>
  </si>
  <si>
    <t>Name of Awarding Institution and country</t>
  </si>
  <si>
    <t>Positions held</t>
  </si>
  <si>
    <t>Employer</t>
  </si>
  <si>
    <t>Courses taught in other programmes</t>
  </si>
  <si>
    <t>AL3-5</t>
  </si>
  <si>
    <t>Weightage</t>
  </si>
  <si>
    <t>PA</t>
  </si>
  <si>
    <t>FA</t>
  </si>
  <si>
    <t xml:space="preserve">REPORT OF A FULL ACCREDITATION </t>
  </si>
  <si>
    <t>x</t>
  </si>
  <si>
    <t>Remarks</t>
  </si>
  <si>
    <t>Signature</t>
  </si>
  <si>
    <t xml:space="preserve">Signature </t>
  </si>
  <si>
    <t>_______________________________________</t>
  </si>
  <si>
    <t>MQA POA Post Visit FA Evaluation Report</t>
  </si>
  <si>
    <t>MQA POA Preliminary FA Evaluation Report</t>
  </si>
  <si>
    <t>MQA POA PA Evaluation Report</t>
  </si>
  <si>
    <t>Type of Assessment</t>
  </si>
  <si>
    <t xml:space="preserve">REPORT OF A PROVISIONAL  ACCREDITATION </t>
  </si>
  <si>
    <t>To:</t>
  </si>
  <si>
    <t>From:</t>
  </si>
  <si>
    <t>MAXScr</t>
  </si>
  <si>
    <t>Scr</t>
  </si>
  <si>
    <t>P*</t>
  </si>
  <si>
    <t>All PA applications from this field are barred within 1 year (from the date of the first impediment - date on the notification letter) Reapplication of PA can be submitted after one(1) year.</t>
  </si>
  <si>
    <t>PA Granted *with condition</t>
  </si>
  <si>
    <t xml:space="preserve">Accreditation granted after conditions have been fulfilled. </t>
  </si>
  <si>
    <t>Grade A</t>
  </si>
  <si>
    <t>Grade B</t>
  </si>
  <si>
    <t>Grade C</t>
  </si>
  <si>
    <t>Evaluation Instrument of COPPA 2nd Edition (2017)</t>
  </si>
  <si>
    <t>2nd Edition (2017)</t>
  </si>
  <si>
    <t>COPPA</t>
  </si>
  <si>
    <t>Evaluation Instrument of</t>
  </si>
  <si>
    <t>2nd Edition 2017</t>
  </si>
  <si>
    <t xml:space="preserve">PENUNJUK PENCAPAIAN </t>
  </si>
  <si>
    <t>MQA akan mengesyorkan KPT untuk menyekat pengambilan pelajar sejurus setelah keputusan tolak FA dikeluarkan.</t>
  </si>
  <si>
    <t xml:space="preserve">Maklum balas terhadap syarat pertimbangan </t>
  </si>
  <si>
    <t>Melalui prosedur FA dan audit pematuhan biasa.</t>
  </si>
  <si>
    <t xml:space="preserve">Hanya program dengan syarat minor (sama seperti aspek yang ditekankan dalam cadangan penambahbaikan - amalan[2] sekarang) yang akan diberikan status Timbang. </t>
  </si>
  <si>
    <t xml:space="preserve">Hanya program dengan syarat minor (sama seperti aspek yang ditekankan dalam cadangan penambahbaikan - amalan[3] sekarang) yang akan diberikan status Timbang. </t>
  </si>
  <si>
    <t xml:space="preserve">[1] Contoh narrow field NEC adalah Humanities, Journalism and Information, Mathematics and Statistics, Security Services dan lain-lain.   </t>
  </si>
  <si>
    <t>[2] Program masih boleh mendapat Akreditasi walaupun terdapat syarat khusus (tidak memenuhi komponen penting) yang dikenakan selain cadangan penambahbaikan.</t>
  </si>
  <si>
    <t>[3] Program masih boleh mendapat Akreditasi walaupun terdapat syarat khusus (tidak memenuhi komponen penting) yang dikenakan selain cadangan penambahbaikan.</t>
  </si>
  <si>
    <t>Nota: Dasar/arahan berkaitan perlu dibangunkan bagi menguatkuasakan tindakan di bahagian Implikasi untuk Gred F.</t>
  </si>
  <si>
    <t>Pemantauan:1.      SRR institusi 2.      SRR program</t>
  </si>
  <si>
    <t>Melalui prosedur FA biasa. Pemantauan :1.    Pembentangan SRR oleh PPT kepada APP dan MQA 2.    Tiada lawatan premis (Lawatan boleh diadakan jika APP merasakan perlu)</t>
  </si>
  <si>
    <t xml:space="preserve">Maklum balas terhadap syarat pertimbangan. Pemantauan:1.      SRR institusi 2.      SRR program </t>
  </si>
  <si>
    <t>ERROR</t>
  </si>
  <si>
    <t xml:space="preserve">1.1     </t>
  </si>
  <si>
    <t>2.1     </t>
  </si>
  <si>
    <t xml:space="preserve">2.2      </t>
  </si>
  <si>
    <t xml:space="preserve">2.3      </t>
  </si>
  <si>
    <t xml:space="preserve">3.1      </t>
  </si>
  <si>
    <t xml:space="preserve">3.2      </t>
  </si>
  <si>
    <t xml:space="preserve">3.3      </t>
  </si>
  <si>
    <t>3.4     </t>
  </si>
  <si>
    <t>4.1     </t>
  </si>
  <si>
    <t xml:space="preserve">6.1      </t>
  </si>
  <si>
    <t xml:space="preserve">6.2      </t>
  </si>
  <si>
    <t>6.3                     </t>
  </si>
  <si>
    <t xml:space="preserve">7.1      </t>
  </si>
  <si>
    <t xml:space="preserve">Areas of concern/ Weakness/ Condition </t>
  </si>
  <si>
    <t xml:space="preserve">Steps taken to address the problem areas </t>
  </si>
  <si>
    <t>a.       Provisional Accreditation: HEPs are required to fill in / attach information for all the tables provided in this Instrument. No self-rating is required.</t>
  </si>
  <si>
    <t>b.       Full Accreditation: HEPs are required to do self-review report using this Instrument.</t>
  </si>
  <si>
    <t>Max.Score</t>
  </si>
  <si>
    <t>Score</t>
  </si>
  <si>
    <r>
      <t>Research and Development</t>
    </r>
    <r>
      <rPr>
        <sz val="8"/>
        <color theme="1"/>
        <rFont val="Calibri"/>
        <family val="2"/>
        <scheme val="minor"/>
      </rPr>
      <t xml:space="preserve">                  (Please note that the standards on Research and Development are largely directed to universities and university colleges)</t>
    </r>
  </si>
  <si>
    <t>Strength</t>
  </si>
  <si>
    <t>5.1 </t>
  </si>
  <si>
    <t>Research and Development</t>
  </si>
  <si>
    <t>**Notification to HEPs: The Grade and Result shown here are for self-review purposes only.</t>
  </si>
  <si>
    <t xml:space="preserve">Not achieving 100% AL3 </t>
  </si>
  <si>
    <t>Refuse FA</t>
  </si>
  <si>
    <t>60%
(AL3 with conditions)</t>
  </si>
  <si>
    <t xml:space="preserve">60%
(Achieve 100% AL3 and above) </t>
  </si>
  <si>
    <t xml:space="preserve">Pass FA </t>
  </si>
  <si>
    <t>70%
(AL3 with conditions)</t>
  </si>
  <si>
    <t>70%
(Achieve 100% AL3 and above)</t>
  </si>
  <si>
    <t>Pass FA</t>
  </si>
  <si>
    <t>80% 
(Achieve 100% AL3 and above)</t>
  </si>
  <si>
    <t>Duration of Accreditation/Compliance Evaluation:
Duration of accreditation is 8 years (based on student cohort).
Compliance evaluation/monitoring will be conducted within the accreditation period (if necessary).
Process of FA Re-application:
Normal FA procedure.
Process of Compliance Evaluation:
1. SRR presentation by HEP to POA and MQA
2. No site visit (Visit can be conducted if necessary)</t>
  </si>
  <si>
    <t>Duration of Accreditation/Compliance Evaluation:
Duration of accreditation is 5 years (based on student cohort).
Compliance evaluation/monitoring will be conducted within the accreditation period (if necessary).  
Process of FA Re-application &amp; Compliance Evaluation:
Normal FA and compliance evaluation procedures.</t>
  </si>
  <si>
    <t xml:space="preserve">Duration of Accreditation/Compliance Evaluation:
Accreditation is granted after consideration conditions are met. Duration of accreditation is 5 years (based on student cohort).
Compliance evaluation/monitoring will be conducted within the accreditation period (if necessary).
Process of FA Re-application &amp; Compliance Evaluation:
Normal FA and compliance evaluation procedures.
Note:
Only programme with minor conditions (similar to aspects highlighted in recommendations - current  practice) will be considered. </t>
  </si>
  <si>
    <t xml:space="preserve">Duration of Accreditation:
Duration of accreditation is 3 years (based on student cohort).  
Process of FA Re-application &amp; Compliance Evaluation:
Normal FA and compliance evaluation procedures. </t>
  </si>
  <si>
    <t xml:space="preserve">Duration of Accreditation:
Accreditation is granted after consideration conditions are met. Duration of accreditation is 3 years (based on student cohort).
Process of FA Re-application &amp; Compliance Evaluation:
Normal FA and compliance evaluation procedures.
Note: 
Only programme with minor conditions (similar to aspects highlighted in recommendations - current  practice) will be considered. </t>
  </si>
  <si>
    <t>A moratorium on the new PA application for related NEC  narrow field (2 digits NEC) for a duration of 1 year from the date of first restriction (date of surat makluman for the refused application). 
MQA will recommend KPT to restrict student intake once the FA refusal result is issued.</t>
  </si>
  <si>
    <r>
      <t xml:space="preserve">The programme must have an appropriate </t>
    </r>
    <r>
      <rPr>
        <b/>
        <sz val="11"/>
        <color indexed="10"/>
        <rFont val="Calibri"/>
        <family val="2"/>
      </rPr>
      <t>full-time coordinator and a team of academic staff</t>
    </r>
    <r>
      <rPr>
        <sz val="11"/>
        <color theme="1"/>
        <rFont val="Calibri"/>
        <family val="2"/>
        <scheme val="minor"/>
      </rPr>
      <t xml:space="preserve"> (e.g., a programme committee) with adequate authority for the effective delivery of the programme. 
</t>
    </r>
    <r>
      <rPr>
        <i/>
        <sz val="11"/>
        <color indexed="8"/>
        <rFont val="Calibri"/>
        <family val="2"/>
      </rPr>
      <t xml:space="preserve">(This standard must be read together with related Programme Standards and Guidelines to Good Practices, and with standards 6.1.1 and 6.2.2 in Area 6) </t>
    </r>
  </si>
  <si>
    <r>
      <t xml:space="preserve"> The department must have sufficient </t>
    </r>
    <r>
      <rPr>
        <b/>
        <sz val="11"/>
        <color indexed="10"/>
        <rFont val="Calibri"/>
        <family val="2"/>
      </rPr>
      <t>autonomy</t>
    </r>
    <r>
      <rPr>
        <sz val="11"/>
        <color theme="1"/>
        <rFont val="Calibri"/>
        <family val="2"/>
        <scheme val="minor"/>
      </rPr>
      <t xml:space="preserve"> to design the curriculum and to utilise the allocated resources necessary for its implementation. 
</t>
    </r>
    <r>
      <rPr>
        <i/>
        <sz val="10"/>
        <color indexed="8"/>
        <rFont val="Calibri"/>
        <family val="2"/>
      </rPr>
      <t xml:space="preserve">(Where applicable, the above provision must also cover collaborative programmes and programmes franchised to, or from, other HEPs in accordance with national policies.) </t>
    </r>
  </si>
  <si>
    <r>
      <t xml:space="preserve">The department must </t>
    </r>
    <r>
      <rPr>
        <b/>
        <sz val="11"/>
        <color indexed="10"/>
        <rFont val="Calibri"/>
        <family val="2"/>
      </rPr>
      <t>consult</t>
    </r>
    <r>
      <rPr>
        <sz val="11"/>
        <color theme="1"/>
        <rFont val="Calibri"/>
        <family val="2"/>
        <scheme val="minor"/>
      </rPr>
      <t xml:space="preserve"> the stakeholders in the development of the curriculum including educational experts as appropriate.
</t>
    </r>
    <r>
      <rPr>
        <i/>
        <sz val="11"/>
        <color indexed="8"/>
        <rFont val="Calibri"/>
        <family val="2"/>
      </rPr>
      <t xml:space="preserve">(This standard must be read together with standard 7.1.4 
in Area 7) </t>
    </r>
  </si>
  <si>
    <r>
      <t xml:space="preserve">The department must have an appropriate </t>
    </r>
    <r>
      <rPr>
        <b/>
        <sz val="11"/>
        <color indexed="10"/>
        <rFont val="Calibri"/>
        <family val="2"/>
      </rPr>
      <t>process</t>
    </r>
    <r>
      <rPr>
        <sz val="11"/>
        <color theme="1"/>
        <rFont val="Calibri"/>
        <family val="2"/>
        <scheme val="minor"/>
      </rPr>
      <t xml:space="preserve"> to develop the curriculum leading to the approval by the highest academic authority in the HEP.
</t>
    </r>
    <r>
      <rPr>
        <i/>
        <sz val="11"/>
        <color indexed="8"/>
        <rFont val="Calibri"/>
        <family val="2"/>
      </rPr>
      <t xml:space="preserve">(This standards must be read together with standards 1.1.2 in Area 1 and standards 6.1.6 
in Area 6) </t>
    </r>
  </si>
  <si>
    <r>
      <t xml:space="preserve">There must be </t>
    </r>
    <r>
      <rPr>
        <b/>
        <sz val="11"/>
        <color indexed="10"/>
        <rFont val="Calibri"/>
        <family val="2"/>
      </rPr>
      <t>co-curricular activities</t>
    </r>
    <r>
      <rPr>
        <sz val="11"/>
        <color theme="1"/>
        <rFont val="Calibri"/>
        <family val="2"/>
        <scheme val="minor"/>
      </rPr>
      <t xml:space="preserve"> to enrich student experience, and to foster personal development and responsibility.                                                                      
</t>
    </r>
    <r>
      <rPr>
        <i/>
        <sz val="11"/>
        <color indexed="8"/>
        <rFont val="Calibri"/>
        <family val="2"/>
      </rPr>
      <t>(This standards may not be applicable to ODL programmes and programmes designed for working-adult learners)</t>
    </r>
  </si>
  <si>
    <r>
      <t xml:space="preserve">The department must provide students with a </t>
    </r>
    <r>
      <rPr>
        <b/>
        <sz val="11"/>
        <color indexed="10"/>
        <rFont val="Calibri"/>
        <family val="2"/>
      </rPr>
      <t>conducive learning environment</t>
    </r>
    <r>
      <rPr>
        <sz val="11"/>
        <color theme="1"/>
        <rFont val="Calibri"/>
        <family val="2"/>
        <scheme val="minor"/>
      </rPr>
      <t xml:space="preserve">.
</t>
    </r>
    <r>
      <rPr>
        <i/>
        <sz val="11"/>
        <color indexed="8"/>
        <rFont val="Calibri"/>
        <family val="2"/>
      </rPr>
      <t>(This standard must be read together with standards 5.1.1 
in Area 5)</t>
    </r>
  </si>
  <si>
    <r>
      <t xml:space="preserve">The department and its academic staff must have </t>
    </r>
    <r>
      <rPr>
        <b/>
        <sz val="11"/>
        <color indexed="10"/>
        <rFont val="Calibri"/>
        <family val="2"/>
      </rPr>
      <t>adequate level of autonomy</t>
    </r>
    <r>
      <rPr>
        <sz val="11"/>
        <color theme="1"/>
        <rFont val="Calibri"/>
        <family val="2"/>
        <scheme val="minor"/>
      </rPr>
      <t xml:space="preserve"> in the management of student assessment. 
</t>
    </r>
    <r>
      <rPr>
        <i/>
        <sz val="11"/>
        <color indexed="8"/>
        <rFont val="Calibri"/>
        <family val="2"/>
      </rPr>
      <t>(This standard may not be applicable to certain programme arrangements)</t>
    </r>
  </si>
  <si>
    <r>
      <t xml:space="preserve">The department must </t>
    </r>
    <r>
      <rPr>
        <b/>
        <sz val="11"/>
        <color indexed="10"/>
        <rFont val="Calibri"/>
        <family val="2"/>
      </rPr>
      <t>periodically review</t>
    </r>
    <r>
      <rPr>
        <sz val="11"/>
        <color theme="1"/>
        <rFont val="Calibri"/>
        <family val="2"/>
        <scheme val="minor"/>
      </rPr>
      <t xml:space="preserve"> the management of student assessment and </t>
    </r>
    <r>
      <rPr>
        <b/>
        <sz val="11"/>
        <color indexed="10"/>
        <rFont val="Calibri"/>
        <family val="2"/>
      </rPr>
      <t>act on the findings</t>
    </r>
    <r>
      <rPr>
        <sz val="11"/>
        <color theme="1"/>
        <rFont val="Calibri"/>
        <family val="2"/>
        <scheme val="minor"/>
      </rPr>
      <t xml:space="preserve"> of the review. 
</t>
    </r>
    <r>
      <rPr>
        <i/>
        <sz val="11"/>
        <color indexed="8"/>
        <rFont val="Calibri"/>
        <family val="2"/>
      </rPr>
      <t xml:space="preserve">(For MQF level 6 and above, the review must involve external examiners).    </t>
    </r>
  </si>
  <si>
    <r>
      <t xml:space="preserve">The programme must be considered only after a </t>
    </r>
    <r>
      <rPr>
        <b/>
        <sz val="11"/>
        <color indexed="10"/>
        <rFont val="Calibri"/>
        <family val="2"/>
      </rPr>
      <t>need assessment has indicated</t>
    </r>
    <r>
      <rPr>
        <sz val="11"/>
        <color theme="1"/>
        <rFont val="Calibri"/>
        <family val="2"/>
        <scheme val="minor"/>
      </rPr>
      <t xml:space="preserve"> that there is a need for the programme to be offered.
</t>
    </r>
    <r>
      <rPr>
        <i/>
        <sz val="11"/>
        <color indexed="8"/>
        <rFont val="Calibri"/>
        <family val="2"/>
      </rPr>
      <t>(This standard must be read together with standards 1.2.2 in Area 1 and standards 6.1.6 
in Area 6)</t>
    </r>
  </si>
  <si>
    <r>
      <t xml:space="preserve">The programme must </t>
    </r>
    <r>
      <rPr>
        <b/>
        <sz val="11"/>
        <color indexed="10"/>
        <rFont val="Calibri"/>
        <family val="2"/>
      </rPr>
      <t>state</t>
    </r>
    <r>
      <rPr>
        <sz val="11"/>
        <color theme="1"/>
        <rFont val="Calibri"/>
        <family val="2"/>
        <scheme val="minor"/>
      </rPr>
      <t xml:space="preserve"> its programme educational objectives, learning outcomes, teaching and learning strategies, and assessment, and to </t>
    </r>
    <r>
      <rPr>
        <b/>
        <sz val="11"/>
        <color indexed="10"/>
        <rFont val="Calibri"/>
        <family val="2"/>
      </rPr>
      <t>ensure</t>
    </r>
    <r>
      <rPr>
        <sz val="11"/>
        <color theme="1"/>
        <rFont val="Calibri"/>
        <family val="2"/>
        <scheme val="minor"/>
      </rPr>
      <t xml:space="preserve"> constructive alignment between them. 
</t>
    </r>
    <r>
      <rPr>
        <i/>
        <sz val="11"/>
        <color indexed="8"/>
        <rFont val="Calibri"/>
        <family val="2"/>
      </rPr>
      <t>(This standard must be read together with standards 1.2.4 
in Area 1)</t>
    </r>
  </si>
  <si>
    <r>
      <t xml:space="preserve">The programme learning outcomes must </t>
    </r>
    <r>
      <rPr>
        <b/>
        <sz val="11"/>
        <color indexed="10"/>
        <rFont val="Calibri"/>
        <family val="2"/>
      </rPr>
      <t>correspond</t>
    </r>
    <r>
      <rPr>
        <sz val="11"/>
        <color theme="1"/>
        <rFont val="Calibri"/>
        <family val="2"/>
        <scheme val="minor"/>
      </rPr>
      <t xml:space="preserve"> to an MQF level descriptors and the eight MQF learning outcomes domains:
</t>
    </r>
    <r>
      <rPr>
        <i/>
        <sz val="10"/>
        <color indexed="8"/>
        <rFont val="Calibri"/>
        <family val="2"/>
      </rPr>
      <t>i. Knowledge, ii. Practical skills. iii. Social skills and responsibilities, iv. Ethics, professionalism and   humanities, v. Communication, leadership and team skills; vi. Scientific methods, critical thinking and problem solving skills, vii.  Lifelong learning and information  management skills, viii. Entrepreneurship and managerial skills</t>
    </r>
  </si>
  <si>
    <r>
      <t xml:space="preserve">The staff–student ratio for the programme must be </t>
    </r>
    <r>
      <rPr>
        <b/>
        <sz val="11"/>
        <color indexed="10"/>
        <rFont val="Calibri"/>
        <family val="2"/>
      </rPr>
      <t>appropriate to the teaching-learning methods and comply with</t>
    </r>
    <r>
      <rPr>
        <sz val="11"/>
        <color theme="1"/>
        <rFont val="Calibri"/>
        <family val="2"/>
        <scheme val="minor"/>
      </rPr>
      <t xml:space="preserve"> the programme standards for the discipline. 
</t>
    </r>
    <r>
      <rPr>
        <i/>
        <sz val="11"/>
        <color indexed="8"/>
        <rFont val="Calibri"/>
        <family val="2"/>
      </rPr>
      <t>(This standard must be read together with Guidelines: Academic Staff Workload)</t>
    </r>
  </si>
  <si>
    <r>
      <t xml:space="preserve">Mechanisms to ensure functional integration and comparability of educational quality </t>
    </r>
    <r>
      <rPr>
        <b/>
        <sz val="11"/>
        <color indexed="10"/>
        <rFont val="Calibri"/>
        <family val="2"/>
      </rPr>
      <t>must be established</t>
    </r>
    <r>
      <rPr>
        <sz val="11"/>
        <color theme="1"/>
        <rFont val="Calibri"/>
        <family val="2"/>
        <scheme val="minor"/>
      </rPr>
      <t xml:space="preserve"> for programmes conducted in different campuses or partner institutions. 
</t>
    </r>
    <r>
      <rPr>
        <i/>
        <sz val="11"/>
        <color indexed="8"/>
        <rFont val="Calibri"/>
        <family val="2"/>
      </rPr>
      <t>(This standard must be read together with standard 7.1.7 
in Area 7)</t>
    </r>
  </si>
  <si>
    <r>
      <t xml:space="preserve">The department must </t>
    </r>
    <r>
      <rPr>
        <b/>
        <sz val="11"/>
        <color indexed="10"/>
        <rFont val="Calibri"/>
        <family val="2"/>
      </rPr>
      <t>conduct</t>
    </r>
    <r>
      <rPr>
        <sz val="11"/>
        <color theme="1"/>
        <rFont val="Calibri"/>
        <family val="2"/>
        <scheme val="minor"/>
      </rPr>
      <t xml:space="preserve"> internal and external consultation, market needs and graduate employability analyses                                                                                                          </t>
    </r>
    <r>
      <rPr>
        <i/>
        <sz val="10"/>
        <color indexed="8"/>
        <rFont val="Calibri"/>
        <family val="2"/>
      </rPr>
      <t xml:space="preserve"> 
</t>
    </r>
    <r>
      <rPr>
        <i/>
        <sz val="11"/>
        <color indexed="8"/>
        <rFont val="Calibri"/>
        <family val="2"/>
      </rPr>
      <t>(This standard must be read together with standards 1.1.2, 1.2.2 and 7.1.6 in Area 1 and Area 7)</t>
    </r>
  </si>
  <si>
    <r>
      <t xml:space="preserve"> The department’s review system must constructively </t>
    </r>
    <r>
      <rPr>
        <b/>
        <sz val="11"/>
        <color indexed="10"/>
        <rFont val="Calibri"/>
        <family val="2"/>
      </rPr>
      <t>engage stakeholders</t>
    </r>
    <r>
      <rPr>
        <sz val="11"/>
        <color theme="1"/>
        <rFont val="Calibri"/>
        <family val="2"/>
        <scheme val="minor"/>
      </rPr>
      <t xml:space="preserve"> including the alumni and employers as well as the external expertise, whose views are taken into consideration. 
</t>
    </r>
    <r>
      <rPr>
        <i/>
        <sz val="11"/>
        <color indexed="8"/>
        <rFont val="Calibri"/>
        <family val="2"/>
      </rPr>
      <t xml:space="preserve">(This standard must be read together with standard 1.2.3 
in Area 1) </t>
    </r>
  </si>
  <si>
    <t xml:space="preserve">AREA 7: PROGRAMME MONITORING, REVIEW AND </t>
  </si>
  <si>
    <t>GRADE</t>
  </si>
  <si>
    <t>SUMMARY OF HEP EVALUATION</t>
  </si>
  <si>
    <t>SUMMARY OF POA EVALUATION</t>
  </si>
  <si>
    <t>HEP Input (PA)</t>
  </si>
  <si>
    <t>HEP Self Review Report (FA)</t>
  </si>
  <si>
    <t>FOR PANEL OF ASSESSORS USE ONLY: (Additional comments, if any, on the overall performance of the programme)</t>
  </si>
  <si>
    <t>Highly linked</t>
  </si>
  <si>
    <t>(in Bahasa Malaysia)</t>
  </si>
  <si>
    <t>Mode of Study</t>
  </si>
  <si>
    <t>Full Time</t>
  </si>
  <si>
    <t>Part Time</t>
  </si>
  <si>
    <t>Field of Study</t>
  </si>
  <si>
    <t>and NEC</t>
  </si>
  <si>
    <t>Mode of Delivery</t>
  </si>
  <si>
    <t>Open and Distance learning (ODL)</t>
  </si>
  <si>
    <t>Conventional (traditional, online and blended learning)</t>
  </si>
  <si>
    <t>Programme Structure</t>
  </si>
  <si>
    <t>Research</t>
  </si>
  <si>
    <t>Language of Instruction</t>
  </si>
  <si>
    <t>Method of Delivery</t>
  </si>
  <si>
    <t>Awarding Body</t>
  </si>
  <si>
    <t>Own</t>
  </si>
  <si>
    <t>Graduating Credit</t>
  </si>
  <si>
    <t>Duration of Study</t>
  </si>
  <si>
    <t>Full Accreditation (FA)</t>
  </si>
  <si>
    <t>Provisional Accreditation (PA)</t>
  </si>
  <si>
    <t>No. of Semesters</t>
  </si>
  <si>
    <t>No. of Years</t>
  </si>
  <si>
    <t>Long Semester</t>
  </si>
  <si>
    <t>Short Semester</t>
  </si>
  <si>
    <t>(For Panel of Assessors only)</t>
  </si>
  <si>
    <t>(e.g. The panel has to comment on whether the HEP has complied with the conditions stipulated in the PA)</t>
  </si>
  <si>
    <t>Name of HEP</t>
  </si>
  <si>
    <t>Address of HEP</t>
  </si>
  <si>
    <t>Field of Study and NEC</t>
  </si>
  <si>
    <t>PROGRAMME BACKGROUND</t>
  </si>
  <si>
    <t>No.of Weeks</t>
  </si>
  <si>
    <t>No.of Semesters</t>
  </si>
  <si>
    <t>No.of Years</t>
  </si>
  <si>
    <t>Additional comments</t>
  </si>
  <si>
    <t>Best viewed 1920 X 1280</t>
  </si>
  <si>
    <t>C+</t>
  </si>
  <si>
    <t>B+</t>
  </si>
  <si>
    <t>MQA POA Post FA(Consideration)</t>
  </si>
  <si>
    <t>Proposed dates of site visit (dd/mm/yyyy)</t>
  </si>
  <si>
    <t>(1)</t>
  </si>
  <si>
    <t>(2)</t>
  </si>
  <si>
    <t>(3)</t>
  </si>
  <si>
    <t>Non-MQF</t>
  </si>
  <si>
    <t>Full Time and Part Time</t>
  </si>
  <si>
    <t>(For NEC 481 and 482 please click           )</t>
  </si>
  <si>
    <t>Collaboration</t>
  </si>
  <si>
    <t>Others</t>
  </si>
  <si>
    <t>Implementation Method</t>
  </si>
  <si>
    <t>No. of Weeks *</t>
  </si>
  <si>
    <t>Entry Requirements</t>
  </si>
  <si>
    <t>(please click            )</t>
  </si>
  <si>
    <t>PLEASE PROVIDE DETAILS OF ENTRY REQUIREMENTS</t>
  </si>
  <si>
    <t>Lecture</t>
  </si>
  <si>
    <t>Tutorial</t>
  </si>
  <si>
    <t>Project</t>
  </si>
  <si>
    <t>Industrial Training</t>
  </si>
  <si>
    <t>Work-Based Learning</t>
  </si>
  <si>
    <t>Practical/Lab/Workshop</t>
  </si>
  <si>
    <t>Seminar/Colloquium</t>
  </si>
  <si>
    <t>Address of Programme's Location (if applicable)</t>
  </si>
  <si>
    <t>Field of Expertise</t>
  </si>
  <si>
    <t>Faculty and Institution</t>
  </si>
  <si>
    <t>(For NEC 481 and 482 please click                  )</t>
  </si>
  <si>
    <t>(please click               )</t>
  </si>
  <si>
    <t>FA is considered after all conditions are met.</t>
  </si>
  <si>
    <t>PLEASE PROVIDE BODY OF KNOWLEDGE MATRIX FOR PROGRAMMES UNDER PROGRAMME STANDARDS:COMPUTING</t>
  </si>
  <si>
    <t>70%
(100% AL3 after consideration)</t>
  </si>
  <si>
    <t>60%
(100% AL3 after consideration)</t>
  </si>
  <si>
    <t>External</t>
  </si>
  <si>
    <t>Joint Award/ Joint Degree</t>
  </si>
  <si>
    <t>Type of Programme</t>
  </si>
  <si>
    <t>Method of Learning and Teaching (select methods used)</t>
  </si>
  <si>
    <t>Mode of Offer</t>
  </si>
  <si>
    <t>Industry Mode (2u2i) - Undergraduate</t>
  </si>
  <si>
    <t>Coursework - Undergraduate</t>
  </si>
  <si>
    <t>Coursework - Postgraduate</t>
  </si>
  <si>
    <t>Mixed Mode - Postgraduate</t>
  </si>
  <si>
    <t>Research - Postgraduate</t>
  </si>
  <si>
    <t>* Number of weeks should include study and exam weeks.</t>
  </si>
  <si>
    <t>1.         </t>
  </si>
  <si>
    <t>Name of Course :</t>
  </si>
  <si>
    <t>Course Code :</t>
  </si>
  <si>
    <t>2.        </t>
  </si>
  <si>
    <t>Synopsis :</t>
  </si>
  <si>
    <t>3.        </t>
  </si>
  <si>
    <t>4.        </t>
  </si>
  <si>
    <t>Semester and Year offered :</t>
  </si>
  <si>
    <t>Semester</t>
  </si>
  <si>
    <t>Year</t>
  </si>
  <si>
    <t>5.        </t>
  </si>
  <si>
    <t>Credit Value :</t>
  </si>
  <si>
    <t>6.        </t>
  </si>
  <si>
    <t xml:space="preserve">Prerequisite/co-requisite:     (if any) </t>
  </si>
  <si>
    <t>7.        </t>
  </si>
  <si>
    <t>Course Learning Outcomes (CLO) :  At the end of the course the students will be able to: 
(example)  -  explain the basic principles of immunisation (C2,PLO1)</t>
  </si>
  <si>
    <t>CLO1</t>
  </si>
  <si>
    <t>CLO2</t>
  </si>
  <si>
    <t>CLO3</t>
  </si>
  <si>
    <t>8.        </t>
  </si>
  <si>
    <t>Mapping of the Course Learning Outcomes to the Programme Learning Outcomes, Teaching Methods and Assessment :</t>
  </si>
  <si>
    <t>Assessment</t>
  </si>
  <si>
    <t>PLO10</t>
  </si>
  <si>
    <t>PLO11</t>
  </si>
  <si>
    <t>PLO12</t>
  </si>
  <si>
    <t>9.        </t>
  </si>
  <si>
    <t>Transferable Skills (if applicable)
(Skills learned in the course of study which can be useful and utilized in other settings)</t>
  </si>
  <si>
    <t>10.     </t>
  </si>
  <si>
    <t>SLT</t>
  </si>
  <si>
    <t>Guided Learning (NF2F)
eg: 
e-Learning</t>
  </si>
  <si>
    <t>Total</t>
  </si>
  <si>
    <t>F2F</t>
  </si>
  <si>
    <t>NF2F</t>
  </si>
  <si>
    <t>Final  Assessment</t>
  </si>
  <si>
    <t>References (include required and further readings, and should be the most current)</t>
  </si>
  <si>
    <t>Other additional information :</t>
  </si>
  <si>
    <r>
      <t>**Please tick (</t>
    </r>
    <r>
      <rPr>
        <b/>
        <sz val="11"/>
        <color rgb="FF000000"/>
        <rFont val="Calibri"/>
        <family val="2"/>
      </rPr>
      <t>√</t>
    </r>
    <r>
      <rPr>
        <b/>
        <sz val="8.8000000000000007"/>
        <color rgb="FF000000"/>
        <rFont val="Calibri"/>
        <family val="2"/>
      </rPr>
      <t>) if this course is Latihan Industri/ Clinical Placement/ Practicum/ WBL using 2-weeks, 1 credit formula</t>
    </r>
  </si>
  <si>
    <t>TEST1</t>
  </si>
  <si>
    <t>FA1111</t>
  </si>
  <si>
    <t>.</t>
  </si>
  <si>
    <t>Click button "Report" to view generated report (for Panel of Assesors only).</t>
  </si>
  <si>
    <t>Steps taken to maintain and enhance the strengths/
Current Practices</t>
  </si>
  <si>
    <t>v3.40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</si>
</sst>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409]dd/mm/yyyy;@"/>
  </numFmts>
  <fonts count="6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sz val="11"/>
      <color indexed="10"/>
      <name val="Calibri"/>
      <family val="2"/>
    </font>
    <font>
      <i/>
      <sz val="10"/>
      <color indexed="8"/>
      <name val="Calibri"/>
      <family val="2"/>
    </font>
    <font>
      <i/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i/>
      <sz val="8"/>
      <name val="Calibri"/>
      <family val="2"/>
      <scheme val="minor"/>
    </font>
    <font>
      <sz val="11"/>
      <color theme="1"/>
      <name val="Arial Rounded MT Bold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9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6"/>
      <color theme="1"/>
      <name val="Arial Narrow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Symbol"/>
      <family val="1"/>
      <charset val="2"/>
    </font>
    <font>
      <sz val="10"/>
      <color theme="1"/>
      <name val="Times New Roman"/>
      <family val="1"/>
    </font>
    <font>
      <sz val="6"/>
      <color theme="1"/>
      <name val="Arial"/>
      <family val="2"/>
    </font>
    <font>
      <b/>
      <sz val="6"/>
      <color theme="1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sz val="5"/>
      <color theme="1"/>
      <name val="Arial Narrow"/>
      <family val="2"/>
    </font>
    <font>
      <u/>
      <sz val="7"/>
      <color theme="10"/>
      <name val="Calibri"/>
      <family val="2"/>
      <scheme val="minor"/>
    </font>
    <font>
      <b/>
      <sz val="7"/>
      <color theme="1"/>
      <name val="Arial Narrow"/>
      <family val="2"/>
    </font>
    <font>
      <sz val="8"/>
      <color theme="1"/>
      <name val="Calibri"/>
      <family val="2"/>
    </font>
    <font>
      <i/>
      <sz val="11"/>
      <color rgb="FFFF0000"/>
      <name val="Calibri"/>
      <family val="2"/>
    </font>
    <font>
      <b/>
      <sz val="22"/>
      <color theme="1"/>
      <name val="Calibri"/>
      <family val="2"/>
      <scheme val="minor"/>
    </font>
    <font>
      <sz val="11"/>
      <color theme="9" tint="0.59999389629810485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i/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8.8000000000000007"/>
      <color rgb="FF000000"/>
      <name val="Calibri"/>
      <family val="2"/>
    </font>
    <font>
      <b/>
      <sz val="14"/>
      <color rgb="FF000000"/>
      <name val="Calibri"/>
      <family val="2"/>
    </font>
    <font>
      <sz val="11"/>
      <color rgb="FFFFFFFF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000000"/>
        <bgColor rgb="FF000000"/>
      </patternFill>
    </fill>
  </fills>
  <borders count="7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/>
      <bottom style="thick">
        <color rgb="FFFF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82">
    <xf numFmtId="0" fontId="0" fillId="0" borderId="0" xfId="0"/>
    <xf numFmtId="0" fontId="0" fillId="0" borderId="0" xfId="0" applyFont="1"/>
    <xf numFmtId="0" fontId="8" fillId="0" borderId="0" xfId="0" applyFont="1"/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top"/>
    </xf>
    <xf numFmtId="0" fontId="0" fillId="0" borderId="0" xfId="0" applyFont="1" applyAlignment="1">
      <alignment horizontal="left" vertical="top"/>
    </xf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horizontal="center" vertical="center"/>
    </xf>
    <xf numFmtId="0" fontId="0" fillId="0" borderId="0" xfId="0" applyFill="1"/>
    <xf numFmtId="0" fontId="0" fillId="0" borderId="0" xfId="0" applyFont="1" applyFill="1" applyAlignment="1">
      <alignment horizontal="left" vertical="top"/>
    </xf>
    <xf numFmtId="0" fontId="0" fillId="0" borderId="0" xfId="0" applyFont="1" applyFill="1" applyAlignment="1">
      <alignment horizontal="left" vertical="top" wrapText="1"/>
    </xf>
    <xf numFmtId="0" fontId="0" fillId="0" borderId="0" xfId="0" applyFont="1" applyFill="1"/>
    <xf numFmtId="0" fontId="10" fillId="0" borderId="0" xfId="0" applyFont="1" applyFill="1" applyAlignment="1">
      <alignment horizontal="center" vertical="top" wrapText="1"/>
    </xf>
    <xf numFmtId="0" fontId="0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top"/>
    </xf>
    <xf numFmtId="0" fontId="11" fillId="0" borderId="0" xfId="0" applyFont="1" applyFill="1"/>
    <xf numFmtId="0" fontId="12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0" fillId="0" borderId="0" xfId="0" applyFont="1" applyFill="1" applyBorder="1" applyAlignment="1">
      <alignment horizontal="left" vertical="top" wrapText="1"/>
    </xf>
    <xf numFmtId="0" fontId="8" fillId="0" borderId="0" xfId="0" applyFont="1" applyFill="1" applyAlignment="1">
      <alignment horizontal="center"/>
    </xf>
    <xf numFmtId="0" fontId="0" fillId="0" borderId="0" xfId="0" applyFill="1" applyBorder="1"/>
    <xf numFmtId="0" fontId="0" fillId="0" borderId="0" xfId="0" applyBorder="1"/>
    <xf numFmtId="0" fontId="13" fillId="0" borderId="0" xfId="0" applyFont="1"/>
    <xf numFmtId="0" fontId="8" fillId="3" borderId="3" xfId="0" applyFont="1" applyFill="1" applyBorder="1" applyAlignment="1">
      <alignment horizontal="left" vertical="top" wrapText="1"/>
    </xf>
    <xf numFmtId="0" fontId="0" fillId="0" borderId="0" xfId="0" applyFont="1" applyAlignment="1">
      <alignment vertical="top"/>
    </xf>
    <xf numFmtId="0" fontId="10" fillId="0" borderId="0" xfId="0" applyFont="1" applyFill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9" fontId="0" fillId="0" borderId="0" xfId="0" applyNumberFormat="1"/>
    <xf numFmtId="0" fontId="0" fillId="0" borderId="0" xfId="0" quotePrefix="1"/>
    <xf numFmtId="0" fontId="14" fillId="4" borderId="0" xfId="0" applyFont="1" applyFill="1"/>
    <xf numFmtId="0" fontId="14" fillId="4" borderId="0" xfId="0" applyFont="1" applyFill="1" applyAlignment="1">
      <alignment horizontal="center"/>
    </xf>
    <xf numFmtId="0" fontId="15" fillId="4" borderId="0" xfId="0" applyFont="1" applyFill="1"/>
    <xf numFmtId="0" fontId="16" fillId="5" borderId="0" xfId="0" applyFont="1" applyFill="1" applyAlignment="1">
      <alignment horizontal="center"/>
    </xf>
    <xf numFmtId="0" fontId="16" fillId="5" borderId="0" xfId="0" applyFont="1" applyFill="1"/>
    <xf numFmtId="0" fontId="17" fillId="5" borderId="0" xfId="0" applyFont="1" applyFill="1"/>
    <xf numFmtId="0" fontId="14" fillId="5" borderId="0" xfId="0" applyFont="1" applyFill="1"/>
    <xf numFmtId="0" fontId="18" fillId="5" borderId="0" xfId="0" applyFont="1" applyFill="1" applyAlignment="1">
      <alignment horizontal="left"/>
    </xf>
    <xf numFmtId="0" fontId="6" fillId="4" borderId="0" xfId="0" applyFont="1" applyFill="1"/>
    <xf numFmtId="0" fontId="18" fillId="5" borderId="0" xfId="0" applyFont="1" applyFill="1"/>
    <xf numFmtId="0" fontId="6" fillId="5" borderId="0" xfId="0" applyFont="1" applyFill="1"/>
    <xf numFmtId="0" fontId="0" fillId="4" borderId="0" xfId="0" applyFont="1" applyFill="1"/>
    <xf numFmtId="0" fontId="19" fillId="5" borderId="0" xfId="0" applyFont="1" applyFill="1"/>
    <xf numFmtId="0" fontId="0" fillId="5" borderId="0" xfId="0" applyFont="1" applyFill="1"/>
    <xf numFmtId="0" fontId="0" fillId="5" borderId="0" xfId="0" applyFont="1" applyFill="1" applyAlignment="1">
      <alignment horizontal="center"/>
    </xf>
    <xf numFmtId="0" fontId="20" fillId="5" borderId="0" xfId="0" applyFont="1" applyFill="1"/>
    <xf numFmtId="0" fontId="0" fillId="4" borderId="0" xfId="0" applyFill="1"/>
    <xf numFmtId="0" fontId="0" fillId="5" borderId="0" xfId="0" applyFill="1" applyAlignment="1">
      <alignment horizontal="center"/>
    </xf>
    <xf numFmtId="0" fontId="0" fillId="5" borderId="0" xfId="0" applyFill="1"/>
    <xf numFmtId="0" fontId="0" fillId="4" borderId="0" xfId="0" applyFill="1" applyAlignment="1">
      <alignment horizontal="center"/>
    </xf>
    <xf numFmtId="0" fontId="0" fillId="0" borderId="0" xfId="0" applyFill="1" applyProtection="1"/>
    <xf numFmtId="0" fontId="0" fillId="0" borderId="0" xfId="0" applyFill="1" applyBorder="1" applyProtection="1"/>
    <xf numFmtId="0" fontId="0" fillId="0" borderId="0" xfId="0" applyProtection="1"/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top" wrapText="1"/>
    </xf>
    <xf numFmtId="0" fontId="0" fillId="2" borderId="3" xfId="0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0" fillId="7" borderId="3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0" fillId="10" borderId="3" xfId="0" applyFill="1" applyBorder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0" fontId="0" fillId="12" borderId="3" xfId="0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22" fillId="3" borderId="3" xfId="0" applyFont="1" applyFill="1" applyBorder="1" applyAlignment="1">
      <alignment horizontal="left" vertical="top" wrapText="1"/>
    </xf>
    <xf numFmtId="0" fontId="8" fillId="13" borderId="3" xfId="0" applyFont="1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22" fillId="3" borderId="5" xfId="0" applyFont="1" applyFill="1" applyBorder="1" applyAlignment="1">
      <alignment wrapText="1"/>
    </xf>
    <xf numFmtId="0" fontId="8" fillId="13" borderId="5" xfId="0" applyFont="1" applyFill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8" fillId="3" borderId="5" xfId="0" applyFont="1" applyFill="1" applyBorder="1" applyAlignment="1">
      <alignment wrapText="1"/>
    </xf>
    <xf numFmtId="0" fontId="8" fillId="7" borderId="5" xfId="0" applyFont="1" applyFill="1" applyBorder="1" applyAlignment="1">
      <alignment horizontal="left" vertical="top" wrapText="1"/>
    </xf>
    <xf numFmtId="0" fontId="8" fillId="3" borderId="5" xfId="0" applyFont="1" applyFill="1" applyBorder="1" applyAlignment="1">
      <alignment vertical="top" wrapText="1"/>
    </xf>
    <xf numFmtId="0" fontId="8" fillId="3" borderId="5" xfId="0" applyFont="1" applyFill="1" applyBorder="1" applyAlignment="1">
      <alignment horizontal="left" vertical="top" wrapText="1"/>
    </xf>
    <xf numFmtId="0" fontId="0" fillId="2" borderId="5" xfId="0" applyFill="1" applyBorder="1" applyAlignment="1">
      <alignment horizontal="left" vertical="top" wrapText="1"/>
    </xf>
    <xf numFmtId="0" fontId="0" fillId="11" borderId="3" xfId="0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horizontal="center" vertical="top" wrapText="1"/>
    </xf>
    <xf numFmtId="0" fontId="15" fillId="0" borderId="7" xfId="0" applyFont="1" applyBorder="1" applyAlignment="1">
      <alignment horizontal="center" vertical="top" wrapText="1"/>
    </xf>
    <xf numFmtId="0" fontId="0" fillId="0" borderId="8" xfId="0" applyBorder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vertical="top"/>
    </xf>
    <xf numFmtId="0" fontId="0" fillId="0" borderId="9" xfId="0" applyBorder="1"/>
    <xf numFmtId="0" fontId="0" fillId="0" borderId="10" xfId="0" applyBorder="1"/>
    <xf numFmtId="0" fontId="0" fillId="13" borderId="0" xfId="0" applyFill="1" applyProtection="1"/>
    <xf numFmtId="0" fontId="16" fillId="6" borderId="29" xfId="0" applyFont="1" applyFill="1" applyBorder="1"/>
    <xf numFmtId="0" fontId="16" fillId="6" borderId="30" xfId="0" applyFont="1" applyFill="1" applyBorder="1"/>
    <xf numFmtId="0" fontId="0" fillId="0" borderId="31" xfId="0" applyBorder="1"/>
    <xf numFmtId="0" fontId="0" fillId="0" borderId="32" xfId="0" applyBorder="1"/>
    <xf numFmtId="0" fontId="18" fillId="6" borderId="31" xfId="0" applyFont="1" applyFill="1" applyBorder="1"/>
    <xf numFmtId="0" fontId="18" fillId="6" borderId="32" xfId="0" applyFont="1" applyFill="1" applyBorder="1"/>
    <xf numFmtId="0" fontId="20" fillId="6" borderId="33" xfId="0" applyFont="1" applyFill="1" applyBorder="1"/>
    <xf numFmtId="0" fontId="0" fillId="6" borderId="34" xfId="0" applyFont="1" applyFill="1" applyBorder="1"/>
    <xf numFmtId="0" fontId="24" fillId="5" borderId="0" xfId="0" applyFont="1" applyFill="1" applyAlignment="1">
      <alignment horizontal="center"/>
    </xf>
    <xf numFmtId="0" fontId="24" fillId="5" borderId="0" xfId="0" applyFont="1" applyFill="1"/>
    <xf numFmtId="0" fontId="25" fillId="5" borderId="0" xfId="0" applyFont="1" applyFill="1"/>
    <xf numFmtId="0" fontId="25" fillId="5" borderId="0" xfId="0" applyFont="1" applyFill="1" applyAlignment="1">
      <alignment horizontal="center"/>
    </xf>
    <xf numFmtId="0" fontId="17" fillId="5" borderId="0" xfId="0" applyFont="1" applyFill="1" applyAlignment="1">
      <alignment horizontal="center" vertical="center"/>
    </xf>
    <xf numFmtId="0" fontId="26" fillId="3" borderId="3" xfId="0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10" fillId="0" borderId="3" xfId="0" applyFont="1" applyFill="1" applyBorder="1" applyAlignment="1" applyProtection="1">
      <alignment horizontal="center" vertical="center" wrapText="1"/>
    </xf>
    <xf numFmtId="0" fontId="10" fillId="0" borderId="0" xfId="0" applyFont="1" applyBorder="1" applyAlignment="1">
      <alignment horizontal="left" vertical="top"/>
    </xf>
    <xf numFmtId="0" fontId="0" fillId="0" borderId="0" xfId="0" applyBorder="1" applyAlignment="1">
      <alignment vertical="top"/>
    </xf>
    <xf numFmtId="0" fontId="0" fillId="0" borderId="0" xfId="0" applyAlignment="1"/>
    <xf numFmtId="0" fontId="0" fillId="0" borderId="0" xfId="0" applyBorder="1" applyAlignment="1"/>
    <xf numFmtId="0" fontId="10" fillId="0" borderId="0" xfId="0" applyFont="1" applyBorder="1" applyAlignment="1">
      <alignment vertical="top"/>
    </xf>
    <xf numFmtId="0" fontId="0" fillId="0" borderId="0" xfId="0" applyAlignment="1">
      <alignment horizontal="left" vertical="top"/>
    </xf>
    <xf numFmtId="0" fontId="12" fillId="0" borderId="0" xfId="0" applyFont="1"/>
    <xf numFmtId="0" fontId="0" fillId="0" borderId="3" xfId="0" applyBorder="1"/>
    <xf numFmtId="0" fontId="32" fillId="0" borderId="3" xfId="0" applyFont="1" applyBorder="1" applyAlignment="1">
      <alignment horizontal="center" vertical="center" wrapText="1"/>
    </xf>
    <xf numFmtId="0" fontId="34" fillId="0" borderId="0" xfId="0" applyFont="1" applyAlignment="1">
      <alignment horizontal="left" vertical="center"/>
    </xf>
    <xf numFmtId="0" fontId="37" fillId="0" borderId="0" xfId="0" applyFont="1" applyAlignment="1">
      <alignment vertical="center"/>
    </xf>
    <xf numFmtId="0" fontId="38" fillId="0" borderId="0" xfId="0" applyFont="1" applyAlignment="1">
      <alignment horizontal="left" vertical="center"/>
    </xf>
    <xf numFmtId="0" fontId="0" fillId="0" borderId="0" xfId="0" applyAlignment="1">
      <alignment horizontal="right"/>
    </xf>
    <xf numFmtId="0" fontId="37" fillId="15" borderId="37" xfId="0" applyFont="1" applyFill="1" applyBorder="1" applyAlignment="1">
      <alignment horizontal="center" vertical="center" wrapText="1"/>
    </xf>
    <xf numFmtId="0" fontId="37" fillId="15" borderId="38" xfId="0" applyFont="1" applyFill="1" applyBorder="1" applyAlignment="1">
      <alignment horizontal="center" vertical="center" wrapText="1"/>
    </xf>
    <xf numFmtId="0" fontId="38" fillId="0" borderId="39" xfId="0" applyFont="1" applyBorder="1" applyAlignment="1">
      <alignment horizontal="center" vertical="center" wrapText="1"/>
    </xf>
    <xf numFmtId="0" fontId="38" fillId="0" borderId="28" xfId="0" applyFont="1" applyBorder="1" applyAlignment="1">
      <alignment vertical="center" wrapText="1"/>
    </xf>
    <xf numFmtId="0" fontId="37" fillId="0" borderId="25" xfId="0" applyFont="1" applyBorder="1" applyAlignment="1">
      <alignment vertical="center" wrapText="1"/>
    </xf>
    <xf numFmtId="0" fontId="40" fillId="0" borderId="25" xfId="0" applyFont="1" applyBorder="1" applyAlignment="1">
      <alignment horizontal="justify" vertical="center" wrapText="1"/>
    </xf>
    <xf numFmtId="0" fontId="40" fillId="0" borderId="28" xfId="0" applyFont="1" applyBorder="1" applyAlignment="1">
      <alignment horizontal="justify" vertical="center" wrapText="1"/>
    </xf>
    <xf numFmtId="0" fontId="37" fillId="0" borderId="28" xfId="0" applyFont="1" applyBorder="1" applyAlignment="1">
      <alignment horizontal="center" vertical="center" wrapText="1"/>
    </xf>
    <xf numFmtId="0" fontId="34" fillId="0" borderId="0" xfId="0" applyFont="1" applyAlignment="1">
      <alignment vertical="center"/>
    </xf>
    <xf numFmtId="0" fontId="34" fillId="0" borderId="0" xfId="0" applyFont="1" applyAlignment="1">
      <alignment horizontal="left" vertical="center" indent="6"/>
    </xf>
    <xf numFmtId="0" fontId="34" fillId="0" borderId="0" xfId="0" applyFont="1" applyAlignment="1">
      <alignment horizontal="left" vertical="center" indent="5"/>
    </xf>
    <xf numFmtId="0" fontId="34" fillId="0" borderId="0" xfId="0" applyFont="1" applyAlignment="1">
      <alignment horizontal="left" vertical="center" indent="3"/>
    </xf>
    <xf numFmtId="0" fontId="43" fillId="15" borderId="3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left"/>
    </xf>
    <xf numFmtId="0" fontId="28" fillId="0" borderId="25" xfId="0" applyFont="1" applyBorder="1" applyAlignment="1">
      <alignment vertical="center" wrapText="1"/>
    </xf>
    <xf numFmtId="0" fontId="33" fillId="0" borderId="3" xfId="0" applyFont="1" applyBorder="1" applyAlignment="1" applyProtection="1">
      <alignment vertical="center" wrapText="1"/>
      <protection locked="0"/>
    </xf>
    <xf numFmtId="0" fontId="33" fillId="0" borderId="3" xfId="0" applyFont="1" applyBorder="1" applyAlignment="1" applyProtection="1">
      <alignment horizontal="center" vertical="center" wrapText="1"/>
      <protection locked="0"/>
    </xf>
    <xf numFmtId="0" fontId="0" fillId="0" borderId="3" xfId="0" applyBorder="1" applyProtection="1"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38" fillId="0" borderId="28" xfId="0" applyFont="1" applyBorder="1" applyAlignment="1" applyProtection="1">
      <alignment vertical="center" wrapText="1"/>
      <protection locked="0"/>
    </xf>
    <xf numFmtId="0" fontId="37" fillId="0" borderId="28" xfId="0" applyFont="1" applyBorder="1" applyAlignment="1" applyProtection="1">
      <alignment horizontal="center" vertical="center" wrapText="1"/>
      <protection locked="0"/>
    </xf>
    <xf numFmtId="0" fontId="44" fillId="0" borderId="3" xfId="0" applyFont="1" applyBorder="1" applyAlignment="1" applyProtection="1">
      <alignment horizontal="center" vertical="center" wrapText="1"/>
      <protection locked="0"/>
    </xf>
    <xf numFmtId="0" fontId="46" fillId="0" borderId="3" xfId="0" applyFont="1" applyBorder="1" applyAlignment="1" applyProtection="1">
      <alignment horizontal="center" vertical="center" wrapText="1"/>
      <protection locked="0"/>
    </xf>
    <xf numFmtId="0" fontId="31" fillId="0" borderId="3" xfId="0" applyFont="1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horizontal="center"/>
      <protection locked="0"/>
    </xf>
    <xf numFmtId="0" fontId="45" fillId="15" borderId="25" xfId="0" applyFont="1" applyFill="1" applyBorder="1" applyAlignment="1">
      <alignment horizontal="center" vertical="center" wrapText="1"/>
    </xf>
    <xf numFmtId="0" fontId="33" fillId="15" borderId="36" xfId="0" applyFont="1" applyFill="1" applyBorder="1" applyAlignment="1">
      <alignment horizontal="justify" vertical="center" wrapText="1"/>
    </xf>
    <xf numFmtId="0" fontId="33" fillId="15" borderId="25" xfId="0" applyFont="1" applyFill="1" applyBorder="1" applyAlignment="1">
      <alignment horizontal="justify" vertical="center" wrapText="1"/>
    </xf>
    <xf numFmtId="0" fontId="33" fillId="0" borderId="3" xfId="0" applyFont="1" applyBorder="1" applyAlignment="1" applyProtection="1">
      <alignment horizontal="justify" vertical="center" wrapText="1"/>
      <protection locked="0"/>
    </xf>
    <xf numFmtId="0" fontId="33" fillId="0" borderId="3" xfId="0" applyFont="1" applyBorder="1" applyAlignment="1" applyProtection="1">
      <alignment horizontal="left" vertical="center" wrapText="1" indent="3"/>
      <protection locked="0"/>
    </xf>
    <xf numFmtId="0" fontId="38" fillId="15" borderId="35" xfId="0" applyFont="1" applyFill="1" applyBorder="1" applyAlignment="1">
      <alignment horizontal="center" vertical="center" wrapText="1"/>
    </xf>
    <xf numFmtId="0" fontId="37" fillId="15" borderId="23" xfId="0" applyFont="1" applyFill="1" applyBorder="1" applyAlignment="1">
      <alignment vertical="center" wrapText="1"/>
    </xf>
    <xf numFmtId="0" fontId="38" fillId="0" borderId="3" xfId="0" applyFont="1" applyBorder="1" applyAlignment="1" applyProtection="1">
      <alignment horizontal="center" vertical="center" wrapText="1"/>
      <protection locked="0"/>
    </xf>
    <xf numFmtId="0" fontId="38" fillId="0" borderId="3" xfId="0" applyFont="1" applyBorder="1" applyAlignment="1" applyProtection="1">
      <alignment vertical="center" wrapText="1"/>
      <protection locked="0"/>
    </xf>
    <xf numFmtId="2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0" fontId="33" fillId="0" borderId="3" xfId="0" applyFont="1" applyBorder="1" applyProtection="1">
      <protection locked="0"/>
    </xf>
    <xf numFmtId="2" fontId="0" fillId="0" borderId="0" xfId="0" applyNumberFormat="1" applyFont="1"/>
    <xf numFmtId="0" fontId="0" fillId="0" borderId="0" xfId="0" quotePrefix="1" applyFont="1"/>
    <xf numFmtId="2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2" fontId="0" fillId="11" borderId="3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right"/>
    </xf>
    <xf numFmtId="0" fontId="0" fillId="0" borderId="10" xfId="0" quotePrefix="1" applyBorder="1" applyAlignment="1">
      <alignment horizontal="right"/>
    </xf>
    <xf numFmtId="1" fontId="0" fillId="0" borderId="10" xfId="0" applyNumberFormat="1" applyBorder="1" applyAlignment="1">
      <alignment horizontal="center"/>
    </xf>
    <xf numFmtId="0" fontId="48" fillId="3" borderId="3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top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53" xfId="0" applyBorder="1"/>
    <xf numFmtId="0" fontId="0" fillId="0" borderId="54" xfId="0" applyBorder="1"/>
    <xf numFmtId="0" fontId="23" fillId="0" borderId="54" xfId="0" applyFont="1" applyBorder="1" applyAlignment="1">
      <alignment horizontal="center"/>
    </xf>
    <xf numFmtId="0" fontId="0" fillId="0" borderId="54" xfId="0" applyBorder="1" applyAlignment="1">
      <alignment horizontal="center" vertical="center"/>
    </xf>
    <xf numFmtId="0" fontId="0" fillId="0" borderId="55" xfId="0" applyBorder="1"/>
    <xf numFmtId="0" fontId="26" fillId="6" borderId="1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3" borderId="3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/>
    </xf>
    <xf numFmtId="0" fontId="8" fillId="3" borderId="2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Font="1" applyAlignment="1">
      <alignment horizontal="center" vertical="top"/>
    </xf>
    <xf numFmtId="0" fontId="0" fillId="0" borderId="0" xfId="0" applyFont="1" applyAlignment="1">
      <alignment horizontal="left"/>
    </xf>
    <xf numFmtId="0" fontId="7" fillId="0" borderId="0" xfId="1" applyFont="1"/>
    <xf numFmtId="0" fontId="0" fillId="0" borderId="0" xfId="0" applyFont="1" applyAlignment="1"/>
    <xf numFmtId="0" fontId="0" fillId="0" borderId="0" xfId="0" applyFont="1" applyBorder="1" applyAlignment="1"/>
    <xf numFmtId="0" fontId="0" fillId="0" borderId="0" xfId="0" applyFont="1" applyBorder="1" applyAlignment="1">
      <alignment vertical="top"/>
    </xf>
    <xf numFmtId="0" fontId="0" fillId="0" borderId="0" xfId="0" applyFont="1" applyBorder="1" applyAlignment="1">
      <alignment horizontal="center" vertical="top"/>
    </xf>
    <xf numFmtId="0" fontId="0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9" fontId="0" fillId="0" borderId="0" xfId="0" applyNumberFormat="1" applyAlignment="1">
      <alignment wrapText="1"/>
    </xf>
    <xf numFmtId="0" fontId="8" fillId="0" borderId="0" xfId="0" applyFont="1" applyFill="1" applyAlignment="1">
      <alignment horizontal="left"/>
    </xf>
    <xf numFmtId="0" fontId="10" fillId="0" borderId="0" xfId="0" applyFont="1" applyBorder="1" applyAlignment="1">
      <alignment horizontal="center" vertical="center" wrapText="1"/>
    </xf>
    <xf numFmtId="0" fontId="6" fillId="0" borderId="0" xfId="0" applyFont="1"/>
    <xf numFmtId="0" fontId="10" fillId="16" borderId="3" xfId="0" applyFont="1" applyFill="1" applyBorder="1" applyAlignment="1" applyProtection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top" wrapText="1"/>
    </xf>
    <xf numFmtId="0" fontId="0" fillId="0" borderId="3" xfId="0" applyFill="1" applyBorder="1"/>
    <xf numFmtId="2" fontId="0" fillId="0" borderId="0" xfId="0" applyNumberFormat="1" applyFill="1" applyBorder="1"/>
    <xf numFmtId="0" fontId="0" fillId="0" borderId="0" xfId="0" applyFont="1" applyAlignment="1" applyProtection="1">
      <alignment horizontal="left" vertical="top" wrapText="1"/>
    </xf>
    <xf numFmtId="0" fontId="0" fillId="0" borderId="0" xfId="0" applyFont="1" applyProtection="1"/>
    <xf numFmtId="0" fontId="10" fillId="0" borderId="0" xfId="0" applyFont="1" applyAlignment="1" applyProtection="1">
      <alignment horizontal="center" vertical="center" wrapText="1"/>
    </xf>
    <xf numFmtId="0" fontId="50" fillId="0" borderId="0" xfId="0" applyFont="1" applyAlignment="1">
      <alignment horizontal="center"/>
    </xf>
    <xf numFmtId="0" fontId="15" fillId="0" borderId="0" xfId="0" applyFont="1" applyFill="1" applyBorder="1" applyAlignment="1">
      <alignment vertical="top" wrapText="1"/>
    </xf>
    <xf numFmtId="0" fontId="0" fillId="0" borderId="0" xfId="0" applyAlignment="1">
      <alignment horizontal="left" vertical="center"/>
    </xf>
    <xf numFmtId="0" fontId="10" fillId="0" borderId="19" xfId="0" applyFont="1" applyBorder="1" applyAlignment="1" applyProtection="1">
      <alignment horizontal="left" vertical="top" wrapText="1"/>
    </xf>
    <xf numFmtId="0" fontId="27" fillId="0" borderId="3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horizontal="left" vertical="top" wrapText="1"/>
      <protection locked="0"/>
    </xf>
    <xf numFmtId="0" fontId="49" fillId="0" borderId="3" xfId="0" applyFont="1" applyBorder="1" applyAlignment="1" applyProtection="1">
      <alignment horizontal="left" vertical="top" wrapText="1"/>
      <protection locked="0"/>
    </xf>
    <xf numFmtId="0" fontId="10" fillId="16" borderId="3" xfId="0" applyFont="1" applyFill="1" applyBorder="1" applyAlignment="1" applyProtection="1">
      <alignment horizontal="left" vertical="top" wrapText="1"/>
      <protection locked="0"/>
    </xf>
    <xf numFmtId="0" fontId="49" fillId="16" borderId="3" xfId="0" applyFont="1" applyFill="1" applyBorder="1" applyAlignment="1" applyProtection="1">
      <alignment horizontal="left" vertical="top" wrapText="1"/>
      <protection locked="0"/>
    </xf>
    <xf numFmtId="0" fontId="10" fillId="0" borderId="3" xfId="0" applyFont="1" applyBorder="1" applyAlignment="1" applyProtection="1">
      <alignment horizontal="left" vertical="top" wrapText="1"/>
      <protection locked="0"/>
    </xf>
    <xf numFmtId="0" fontId="27" fillId="16" borderId="3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Protection="1"/>
    <xf numFmtId="0" fontId="0" fillId="0" borderId="0" xfId="0" applyFont="1" applyFill="1" applyProtection="1"/>
    <xf numFmtId="0" fontId="0" fillId="13" borderId="0" xfId="0" applyFont="1" applyFill="1" applyProtection="1"/>
    <xf numFmtId="0" fontId="0" fillId="13" borderId="0" xfId="0" applyFont="1" applyFill="1" applyAlignment="1" applyProtection="1"/>
    <xf numFmtId="0" fontId="0" fillId="13" borderId="0" xfId="0" applyFill="1" applyAlignment="1" applyProtection="1">
      <alignment horizontal="left" vertical="top"/>
    </xf>
    <xf numFmtId="0" fontId="0" fillId="13" borderId="3" xfId="0" applyFont="1" applyFill="1" applyBorder="1" applyAlignment="1" applyProtection="1">
      <alignment vertical="center"/>
    </xf>
    <xf numFmtId="0" fontId="0" fillId="13" borderId="56" xfId="0" applyFont="1" applyFill="1" applyBorder="1" applyProtection="1"/>
    <xf numFmtId="0" fontId="25" fillId="13" borderId="0" xfId="0" applyFont="1" applyFill="1" applyProtection="1"/>
    <xf numFmtId="0" fontId="0" fillId="0" borderId="3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vertical="top" wrapText="1"/>
    </xf>
    <xf numFmtId="0" fontId="0" fillId="0" borderId="57" xfId="0" applyFont="1" applyBorder="1" applyAlignment="1">
      <alignment horizontal="left" vertical="top" wrapText="1"/>
    </xf>
    <xf numFmtId="0" fontId="0" fillId="0" borderId="57" xfId="0" applyFont="1" applyBorder="1"/>
    <xf numFmtId="0" fontId="10" fillId="0" borderId="57" xfId="0" applyFont="1" applyBorder="1" applyAlignment="1">
      <alignment horizontal="center" vertical="center" wrapText="1"/>
    </xf>
    <xf numFmtId="0" fontId="51" fillId="0" borderId="0" xfId="0" applyFont="1" applyFill="1" applyAlignment="1" applyProtection="1">
      <alignment horizontal="left" vertical="center"/>
    </xf>
    <xf numFmtId="0" fontId="0" fillId="13" borderId="0" xfId="0" applyFill="1" applyAlignment="1" applyProtection="1">
      <alignment vertical="top"/>
    </xf>
    <xf numFmtId="164" fontId="0" fillId="0" borderId="3" xfId="0" applyNumberFormat="1" applyFont="1" applyFill="1" applyBorder="1" applyAlignment="1" applyProtection="1">
      <alignment horizontal="center" vertical="center"/>
      <protection locked="0"/>
    </xf>
    <xf numFmtId="0" fontId="0" fillId="13" borderId="0" xfId="0" quotePrefix="1" applyFont="1" applyFill="1" applyAlignment="1" applyProtection="1">
      <alignment horizontal="center"/>
    </xf>
    <xf numFmtId="0" fontId="25" fillId="13" borderId="0" xfId="0" applyFont="1" applyFill="1" applyAlignment="1" applyProtection="1">
      <alignment vertical="top"/>
    </xf>
    <xf numFmtId="0" fontId="7" fillId="13" borderId="0" xfId="1" applyFill="1" applyProtection="1"/>
    <xf numFmtId="0" fontId="0" fillId="13" borderId="0" xfId="0" applyFont="1" applyFill="1" applyBorder="1" applyProtection="1"/>
    <xf numFmtId="0" fontId="25" fillId="13" borderId="0" xfId="0" applyFont="1" applyFill="1" applyBorder="1" applyProtection="1"/>
    <xf numFmtId="0" fontId="0" fillId="13" borderId="0" xfId="0" applyFont="1" applyFill="1" applyBorder="1" applyAlignment="1" applyProtection="1">
      <alignment horizontal="left" vertical="center"/>
    </xf>
    <xf numFmtId="0" fontId="0" fillId="13" borderId="0" xfId="0" applyFill="1" applyBorder="1" applyAlignment="1" applyProtection="1">
      <alignment vertical="top"/>
    </xf>
    <xf numFmtId="0" fontId="0" fillId="13" borderId="0" xfId="0" applyFill="1" applyAlignment="1" applyProtection="1"/>
    <xf numFmtId="0" fontId="0" fillId="0" borderId="3" xfId="0" applyFont="1" applyFill="1" applyBorder="1" applyAlignment="1" applyProtection="1">
      <alignment horizontal="center"/>
      <protection locked="0"/>
    </xf>
    <xf numFmtId="0" fontId="52" fillId="13" borderId="0" xfId="0" applyFont="1" applyFill="1" applyProtection="1"/>
    <xf numFmtId="0" fontId="0" fillId="0" borderId="0" xfId="0" applyFont="1" applyFill="1" applyAlignment="1">
      <alignment horizontal="center" vertical="top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top"/>
    </xf>
    <xf numFmtId="164" fontId="0" fillId="0" borderId="0" xfId="0" applyNumberFormat="1" applyFont="1" applyFill="1" applyBorder="1" applyAlignment="1">
      <alignment vertical="center"/>
    </xf>
    <xf numFmtId="0" fontId="0" fillId="0" borderId="0" xfId="0" applyFont="1" applyFill="1" applyAlignment="1">
      <alignment horizontal="left"/>
    </xf>
    <xf numFmtId="164" fontId="0" fillId="0" borderId="0" xfId="0" applyNumberFormat="1" applyFont="1" applyFill="1" applyAlignment="1">
      <alignment horizontal="left"/>
    </xf>
    <xf numFmtId="164" fontId="0" fillId="0" borderId="0" xfId="0" applyNumberFormat="1" applyFont="1" applyFill="1" applyAlignment="1">
      <alignment horizontal="left"/>
    </xf>
    <xf numFmtId="164" fontId="0" fillId="0" borderId="0" xfId="0" applyNumberFormat="1" applyFont="1" applyFill="1" applyAlignment="1"/>
    <xf numFmtId="0" fontId="0" fillId="0" borderId="0" xfId="0" applyFont="1" applyFill="1" applyAlignment="1">
      <alignment horizontal="left" vertical="center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Alignment="1"/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top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center" vertical="top"/>
    </xf>
    <xf numFmtId="0" fontId="0" fillId="0" borderId="0" xfId="0" applyFill="1" applyAlignment="1"/>
    <xf numFmtId="0" fontId="8" fillId="0" borderId="0" xfId="0" applyFont="1" applyFill="1"/>
    <xf numFmtId="0" fontId="8" fillId="0" borderId="0" xfId="0" applyFont="1" applyFill="1" applyBorder="1" applyAlignment="1">
      <alignment vertical="top" wrapText="1"/>
    </xf>
    <xf numFmtId="0" fontId="0" fillId="0" borderId="0" xfId="0" applyFont="1" applyFill="1" applyBorder="1" applyAlignment="1">
      <alignment vertical="top" wrapText="1"/>
    </xf>
    <xf numFmtId="0" fontId="23" fillId="0" borderId="0" xfId="0" applyFont="1" applyFill="1" applyAlignment="1" applyProtection="1">
      <alignment vertical="top"/>
    </xf>
    <xf numFmtId="0" fontId="0" fillId="0" borderId="3" xfId="0" applyFont="1" applyFill="1" applyBorder="1" applyAlignment="1">
      <alignment horizontal="center" vertical="center"/>
    </xf>
    <xf numFmtId="0" fontId="0" fillId="13" borderId="56" xfId="0" applyFill="1" applyBorder="1" applyProtection="1"/>
    <xf numFmtId="0" fontId="12" fillId="17" borderId="37" xfId="0" applyFont="1" applyFill="1" applyBorder="1" applyAlignment="1">
      <alignment vertical="center" wrapText="1"/>
    </xf>
    <xf numFmtId="0" fontId="12" fillId="17" borderId="39" xfId="0" applyFont="1" applyFill="1" applyBorder="1" applyAlignment="1">
      <alignment horizontal="center" vertical="top" wrapText="1"/>
    </xf>
    <xf numFmtId="0" fontId="12" fillId="17" borderId="37" xfId="0" applyFont="1" applyFill="1" applyBorder="1" applyAlignment="1">
      <alignment vertical="top" wrapText="1"/>
    </xf>
    <xf numFmtId="0" fontId="12" fillId="17" borderId="41" xfId="0" applyFont="1" applyFill="1" applyBorder="1" applyAlignment="1">
      <alignment vertical="center" wrapText="1"/>
    </xf>
    <xf numFmtId="0" fontId="12" fillId="18" borderId="37" xfId="0" applyFont="1" applyFill="1" applyBorder="1" applyAlignment="1" applyProtection="1">
      <alignment horizontal="center" vertical="center" wrapText="1"/>
      <protection locked="0"/>
    </xf>
    <xf numFmtId="0" fontId="12" fillId="17" borderId="26" xfId="0" applyFont="1" applyFill="1" applyBorder="1" applyAlignment="1">
      <alignment vertical="center" wrapText="1"/>
    </xf>
    <xf numFmtId="0" fontId="54" fillId="17" borderId="28" xfId="0" applyFont="1" applyFill="1" applyBorder="1" applyAlignment="1">
      <alignment horizontal="center" vertical="center" wrapText="1"/>
    </xf>
    <xf numFmtId="0" fontId="54" fillId="17" borderId="28" xfId="0" applyFont="1" applyFill="1" applyBorder="1" applyAlignment="1">
      <alignment horizontal="justify" vertical="center" wrapText="1"/>
    </xf>
    <xf numFmtId="0" fontId="55" fillId="18" borderId="28" xfId="0" applyFont="1" applyFill="1" applyBorder="1" applyAlignment="1" applyProtection="1">
      <alignment horizontal="center" vertical="center" wrapText="1"/>
      <protection locked="0"/>
    </xf>
    <xf numFmtId="0" fontId="55" fillId="18" borderId="28" xfId="0" applyFont="1" applyFill="1" applyBorder="1" applyAlignment="1" applyProtection="1">
      <alignment horizontal="justify" vertical="center" wrapText="1"/>
      <protection locked="0"/>
    </xf>
    <xf numFmtId="0" fontId="54" fillId="18" borderId="0" xfId="0" applyFont="1" applyFill="1" applyBorder="1" applyAlignment="1">
      <alignment horizontal="center" vertical="center" wrapText="1"/>
    </xf>
    <xf numFmtId="0" fontId="54" fillId="18" borderId="25" xfId="0" applyFont="1" applyFill="1" applyBorder="1" applyAlignment="1">
      <alignment horizontal="center" vertical="center" wrapText="1"/>
    </xf>
    <xf numFmtId="0" fontId="54" fillId="17" borderId="37" xfId="0" applyFont="1" applyFill="1" applyBorder="1" applyAlignment="1">
      <alignment horizontal="center" vertical="center" wrapText="1"/>
    </xf>
    <xf numFmtId="0" fontId="54" fillId="17" borderId="47" xfId="0" applyFont="1" applyFill="1" applyBorder="1" applyAlignment="1">
      <alignment horizontal="center" vertical="center" wrapText="1"/>
    </xf>
    <xf numFmtId="0" fontId="54" fillId="17" borderId="48" xfId="0" applyFont="1" applyFill="1" applyBorder="1" applyAlignment="1">
      <alignment horizontal="center" vertical="center" wrapText="1"/>
    </xf>
    <xf numFmtId="0" fontId="12" fillId="18" borderId="68" xfId="0" applyFont="1" applyFill="1" applyBorder="1" applyAlignment="1" applyProtection="1">
      <alignment horizontal="center" vertical="center" wrapText="1"/>
      <protection locked="0"/>
    </xf>
    <xf numFmtId="0" fontId="12" fillId="18" borderId="69" xfId="0" applyFont="1" applyFill="1" applyBorder="1" applyAlignment="1" applyProtection="1">
      <alignment horizontal="center" vertical="center" wrapText="1"/>
      <protection locked="0"/>
    </xf>
    <xf numFmtId="0" fontId="12" fillId="18" borderId="50" xfId="0" applyFont="1" applyFill="1" applyBorder="1" applyAlignment="1" applyProtection="1">
      <alignment horizontal="center" vertical="center" wrapText="1"/>
      <protection locked="0"/>
    </xf>
    <xf numFmtId="0" fontId="12" fillId="17" borderId="70" xfId="0" applyFont="1" applyFill="1" applyBorder="1" applyAlignment="1">
      <alignment horizontal="center" vertical="center" wrapText="1"/>
    </xf>
    <xf numFmtId="0" fontId="12" fillId="18" borderId="71" xfId="0" applyFont="1" applyFill="1" applyBorder="1" applyAlignment="1" applyProtection="1">
      <alignment horizontal="center" vertical="center" wrapText="1"/>
      <protection locked="0"/>
    </xf>
    <xf numFmtId="0" fontId="12" fillId="18" borderId="23" xfId="0" applyFont="1" applyFill="1" applyBorder="1" applyAlignment="1" applyProtection="1">
      <alignment horizontal="center" vertical="center" wrapText="1"/>
      <protection locked="0"/>
    </xf>
    <xf numFmtId="0" fontId="12" fillId="18" borderId="36" xfId="0" applyFont="1" applyFill="1" applyBorder="1" applyAlignment="1" applyProtection="1">
      <alignment horizontal="center" vertical="center" wrapText="1"/>
      <protection locked="0"/>
    </xf>
    <xf numFmtId="0" fontId="12" fillId="18" borderId="0" xfId="0" applyFont="1" applyFill="1" applyBorder="1" applyAlignment="1" applyProtection="1">
      <alignment horizontal="center" vertical="center" wrapText="1"/>
      <protection locked="0"/>
    </xf>
    <xf numFmtId="0" fontId="12" fillId="18" borderId="40" xfId="0" applyFont="1" applyFill="1" applyBorder="1" applyAlignment="1" applyProtection="1">
      <alignment horizontal="center" vertical="center" wrapText="1"/>
      <protection locked="0"/>
    </xf>
    <xf numFmtId="0" fontId="12" fillId="17" borderId="37" xfId="0" applyFont="1" applyFill="1" applyBorder="1" applyAlignment="1">
      <alignment horizontal="center" vertical="center" wrapText="1"/>
    </xf>
    <xf numFmtId="0" fontId="12" fillId="18" borderId="0" xfId="0" applyFont="1" applyFill="1" applyBorder="1" applyAlignment="1">
      <alignment horizontal="center" vertical="center" wrapText="1"/>
    </xf>
    <xf numFmtId="0" fontId="12" fillId="18" borderId="0" xfId="0" applyFont="1" applyFill="1" applyBorder="1" applyAlignment="1">
      <alignment horizontal="right" vertical="center" wrapText="1"/>
    </xf>
    <xf numFmtId="0" fontId="12" fillId="18" borderId="25" xfId="0" applyFont="1" applyFill="1" applyBorder="1" applyAlignment="1">
      <alignment horizontal="center" vertical="center" wrapText="1"/>
    </xf>
    <xf numFmtId="0" fontId="12" fillId="17" borderId="0" xfId="0" applyFont="1" applyFill="1" applyBorder="1" applyAlignment="1">
      <alignment horizontal="center" vertical="center" wrapText="1"/>
    </xf>
    <xf numFmtId="0" fontId="12" fillId="17" borderId="69" xfId="0" applyFont="1" applyFill="1" applyBorder="1" applyAlignment="1">
      <alignment horizontal="center" vertical="center" wrapText="1"/>
    </xf>
    <xf numFmtId="0" fontId="12" fillId="17" borderId="38" xfId="0" applyFont="1" applyFill="1" applyBorder="1" applyAlignment="1">
      <alignment horizontal="center" vertical="center" wrapText="1"/>
    </xf>
    <xf numFmtId="0" fontId="12" fillId="18" borderId="35" xfId="0" applyFont="1" applyFill="1" applyBorder="1" applyAlignment="1" applyProtection="1">
      <alignment horizontal="center" vertical="center" wrapText="1"/>
      <protection locked="0"/>
    </xf>
    <xf numFmtId="0" fontId="12" fillId="18" borderId="21" xfId="0" applyFont="1" applyFill="1" applyBorder="1" applyAlignment="1" applyProtection="1">
      <alignment horizontal="left" vertical="top" wrapText="1"/>
      <protection locked="0"/>
    </xf>
    <xf numFmtId="0" fontId="12" fillId="18" borderId="22" xfId="0" applyFont="1" applyFill="1" applyBorder="1" applyAlignment="1" applyProtection="1">
      <alignment horizontal="left" vertical="top" wrapText="1"/>
      <protection locked="0"/>
    </xf>
    <xf numFmtId="0" fontId="12" fillId="18" borderId="21" xfId="0" applyFont="1" applyFill="1" applyBorder="1" applyAlignment="1" applyProtection="1">
      <alignment horizontal="center" vertical="center" wrapText="1"/>
      <protection locked="0"/>
    </xf>
    <xf numFmtId="0" fontId="12" fillId="18" borderId="22" xfId="0" applyFont="1" applyFill="1" applyBorder="1" applyAlignment="1" applyProtection="1">
      <alignment horizontal="center" vertical="center" wrapText="1"/>
      <protection locked="0"/>
    </xf>
    <xf numFmtId="0" fontId="12" fillId="17" borderId="23" xfId="0" applyFont="1" applyFill="1" applyBorder="1" applyAlignment="1">
      <alignment horizontal="center" vertical="center" wrapText="1"/>
    </xf>
    <xf numFmtId="0" fontId="12" fillId="17" borderId="3" xfId="0" applyFont="1" applyFill="1" applyBorder="1" applyAlignment="1">
      <alignment horizontal="center" vertical="center" wrapText="1"/>
    </xf>
    <xf numFmtId="0" fontId="12" fillId="18" borderId="41" xfId="0" applyFont="1" applyFill="1" applyBorder="1" applyAlignment="1" applyProtection="1">
      <alignment horizontal="left" vertical="top" wrapText="1"/>
      <protection locked="0"/>
    </xf>
    <xf numFmtId="0" fontId="12" fillId="18" borderId="40" xfId="0" applyFont="1" applyFill="1" applyBorder="1" applyAlignment="1" applyProtection="1">
      <alignment horizontal="left" vertical="top" wrapText="1"/>
      <protection locked="0"/>
    </xf>
    <xf numFmtId="0" fontId="12" fillId="18" borderId="38" xfId="0" applyFont="1" applyFill="1" applyBorder="1" applyAlignment="1" applyProtection="1">
      <alignment horizontal="left" vertical="top" wrapText="1"/>
      <protection locked="0"/>
    </xf>
    <xf numFmtId="0" fontId="12" fillId="18" borderId="41" xfId="0" applyFont="1" applyFill="1" applyBorder="1" applyAlignment="1" applyProtection="1">
      <alignment horizontal="center" vertical="center" wrapText="1"/>
      <protection locked="0"/>
    </xf>
    <xf numFmtId="0" fontId="12" fillId="18" borderId="38" xfId="0" applyFont="1" applyFill="1" applyBorder="1" applyAlignment="1" applyProtection="1">
      <alignment horizontal="center" vertical="center" wrapText="1"/>
      <protection locked="0"/>
    </xf>
    <xf numFmtId="0" fontId="12" fillId="17" borderId="39" xfId="0" applyFont="1" applyFill="1" applyBorder="1" applyAlignment="1">
      <alignment horizontal="center" vertical="center" wrapText="1"/>
    </xf>
    <xf numFmtId="0" fontId="54" fillId="18" borderId="0" xfId="0" applyFont="1" applyFill="1" applyBorder="1" applyAlignment="1">
      <alignment vertical="center" wrapText="1"/>
    </xf>
    <xf numFmtId="0" fontId="12" fillId="18" borderId="0" xfId="0" applyFont="1" applyFill="1" applyBorder="1"/>
    <xf numFmtId="0" fontId="59" fillId="18" borderId="37" xfId="0" applyFont="1" applyFill="1" applyBorder="1" applyAlignment="1" applyProtection="1">
      <alignment horizontal="center" vertical="center" wrapText="1"/>
      <protection locked="0"/>
    </xf>
    <xf numFmtId="0" fontId="56" fillId="18" borderId="0" xfId="0" applyFont="1" applyFill="1" applyBorder="1" applyAlignment="1">
      <alignment vertical="center" wrapText="1"/>
    </xf>
    <xf numFmtId="0" fontId="12" fillId="18" borderId="0" xfId="0" applyFont="1" applyFill="1" applyBorder="1" applyAlignment="1">
      <alignment vertical="center" wrapText="1"/>
    </xf>
    <xf numFmtId="0" fontId="60" fillId="18" borderId="25" xfId="0" applyFont="1" applyFill="1" applyBorder="1" applyAlignment="1">
      <alignment vertical="center" wrapText="1"/>
    </xf>
    <xf numFmtId="0" fontId="56" fillId="18" borderId="27" xfId="0" applyFont="1" applyFill="1" applyBorder="1" applyAlignment="1">
      <alignment vertical="center" wrapText="1"/>
    </xf>
    <xf numFmtId="0" fontId="12" fillId="18" borderId="25" xfId="0" applyFont="1" applyFill="1" applyBorder="1" applyAlignment="1">
      <alignment vertical="center" wrapText="1"/>
    </xf>
    <xf numFmtId="0" fontId="12" fillId="17" borderId="37" xfId="0" applyFont="1" applyFill="1" applyBorder="1" applyAlignment="1">
      <alignment horizontal="center" vertical="top"/>
    </xf>
    <xf numFmtId="0" fontId="0" fillId="0" borderId="14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15" xfId="0" applyFill="1" applyBorder="1" applyAlignment="1">
      <alignment horizontal="left" vertical="top" wrapText="1"/>
    </xf>
    <xf numFmtId="0" fontId="0" fillId="0" borderId="18" xfId="0" applyFill="1" applyBorder="1" applyAlignment="1">
      <alignment horizontal="left" vertical="top" wrapText="1"/>
    </xf>
    <xf numFmtId="0" fontId="0" fillId="0" borderId="19" xfId="0" applyFill="1" applyBorder="1" applyAlignment="1">
      <alignment horizontal="left" vertical="top" wrapText="1"/>
    </xf>
    <xf numFmtId="0" fontId="0" fillId="0" borderId="20" xfId="0" applyFill="1" applyBorder="1" applyAlignment="1">
      <alignment horizontal="left" vertical="top" wrapText="1"/>
    </xf>
    <xf numFmtId="0" fontId="15" fillId="0" borderId="14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vertical="top" wrapText="1"/>
    </xf>
    <xf numFmtId="0" fontId="15" fillId="0" borderId="15" xfId="0" applyFont="1" applyFill="1" applyBorder="1" applyAlignment="1">
      <alignment horizontal="left" vertical="top" wrapText="1"/>
    </xf>
    <xf numFmtId="0" fontId="15" fillId="0" borderId="16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 vertical="top" wrapText="1"/>
    </xf>
    <xf numFmtId="0" fontId="15" fillId="0" borderId="17" xfId="0" applyFont="1" applyFill="1" applyBorder="1" applyAlignment="1">
      <alignment horizontal="left" vertical="top" wrapText="1"/>
    </xf>
    <xf numFmtId="0" fontId="15" fillId="0" borderId="18" xfId="0" applyFont="1" applyFill="1" applyBorder="1" applyAlignment="1">
      <alignment horizontal="left" vertical="top" wrapText="1"/>
    </xf>
    <xf numFmtId="0" fontId="15" fillId="0" borderId="19" xfId="0" applyFont="1" applyFill="1" applyBorder="1" applyAlignment="1">
      <alignment horizontal="left" vertical="top" wrapText="1"/>
    </xf>
    <xf numFmtId="0" fontId="15" fillId="0" borderId="20" xfId="0" applyFont="1" applyFill="1" applyBorder="1" applyAlignment="1">
      <alignment horizontal="left" vertical="top" wrapText="1"/>
    </xf>
    <xf numFmtId="0" fontId="0" fillId="2" borderId="11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0" fillId="14" borderId="21" xfId="0" applyFill="1" applyBorder="1" applyAlignment="1">
      <alignment horizontal="left" vertical="top" wrapText="1"/>
    </xf>
    <xf numFmtId="0" fontId="0" fillId="14" borderId="22" xfId="0" applyFill="1" applyBorder="1" applyAlignment="1">
      <alignment horizontal="left" vertical="top" wrapText="1"/>
    </xf>
    <xf numFmtId="0" fontId="0" fillId="14" borderId="23" xfId="0" applyFill="1" applyBorder="1" applyAlignment="1">
      <alignment horizontal="left" vertical="top" wrapText="1"/>
    </xf>
    <xf numFmtId="0" fontId="0" fillId="14" borderId="26" xfId="0" applyFill="1" applyBorder="1" applyAlignment="1">
      <alignment horizontal="left" vertical="top" wrapText="1"/>
    </xf>
    <xf numFmtId="0" fontId="0" fillId="14" borderId="27" xfId="0" applyFill="1" applyBorder="1" applyAlignment="1">
      <alignment horizontal="left" vertical="top" wrapText="1"/>
    </xf>
    <xf numFmtId="0" fontId="0" fillId="14" borderId="28" xfId="0" applyFill="1" applyBorder="1" applyAlignment="1">
      <alignment horizontal="left" vertical="top" wrapText="1"/>
    </xf>
    <xf numFmtId="0" fontId="15" fillId="13" borderId="21" xfId="0" applyFont="1" applyFill="1" applyBorder="1" applyAlignment="1">
      <alignment horizontal="left" vertical="top" wrapText="1"/>
    </xf>
    <xf numFmtId="0" fontId="15" fillId="13" borderId="22" xfId="0" applyFont="1" applyFill="1" applyBorder="1" applyAlignment="1">
      <alignment horizontal="left" vertical="top" wrapText="1"/>
    </xf>
    <xf numFmtId="0" fontId="15" fillId="13" borderId="23" xfId="0" applyFont="1" applyFill="1" applyBorder="1" applyAlignment="1">
      <alignment horizontal="left" vertical="top" wrapText="1"/>
    </xf>
    <xf numFmtId="0" fontId="15" fillId="13" borderId="24" xfId="0" applyFont="1" applyFill="1" applyBorder="1" applyAlignment="1">
      <alignment horizontal="left" vertical="top" wrapText="1"/>
    </xf>
    <xf numFmtId="0" fontId="15" fillId="13" borderId="0" xfId="0" applyFont="1" applyFill="1" applyBorder="1" applyAlignment="1">
      <alignment horizontal="left" vertical="top" wrapText="1"/>
    </xf>
    <xf numFmtId="0" fontId="15" fillId="13" borderId="25" xfId="0" applyFont="1" applyFill="1" applyBorder="1" applyAlignment="1">
      <alignment horizontal="left" vertical="top" wrapText="1"/>
    </xf>
    <xf numFmtId="0" fontId="15" fillId="13" borderId="26" xfId="0" applyFont="1" applyFill="1" applyBorder="1" applyAlignment="1">
      <alignment horizontal="left" vertical="top" wrapText="1"/>
    </xf>
    <xf numFmtId="0" fontId="15" fillId="13" borderId="27" xfId="0" applyFont="1" applyFill="1" applyBorder="1" applyAlignment="1">
      <alignment horizontal="left" vertical="top" wrapText="1"/>
    </xf>
    <xf numFmtId="0" fontId="15" fillId="13" borderId="28" xfId="0" applyFont="1" applyFill="1" applyBorder="1" applyAlignment="1">
      <alignment horizontal="left" vertical="top" wrapText="1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15" fillId="0" borderId="14" xfId="0" applyFont="1" applyFill="1" applyBorder="1" applyAlignment="1" applyProtection="1">
      <alignment horizontal="left" vertical="top" wrapText="1"/>
      <protection locked="0"/>
    </xf>
    <xf numFmtId="0" fontId="15" fillId="0" borderId="15" xfId="0" applyFont="1" applyFill="1" applyBorder="1" applyAlignment="1" applyProtection="1">
      <alignment horizontal="left" vertical="top" wrapText="1"/>
      <protection locked="0"/>
    </xf>
    <xf numFmtId="0" fontId="15" fillId="0" borderId="16" xfId="0" applyFont="1" applyFill="1" applyBorder="1" applyAlignment="1" applyProtection="1">
      <alignment horizontal="left" vertical="top" wrapText="1"/>
      <protection locked="0"/>
    </xf>
    <xf numFmtId="0" fontId="15" fillId="0" borderId="17" xfId="0" applyFont="1" applyFill="1" applyBorder="1" applyAlignment="1" applyProtection="1">
      <alignment horizontal="left" vertical="top" wrapText="1"/>
      <protection locked="0"/>
    </xf>
    <xf numFmtId="0" fontId="15" fillId="0" borderId="18" xfId="0" applyFont="1" applyFill="1" applyBorder="1" applyAlignment="1" applyProtection="1">
      <alignment horizontal="left" vertical="top" wrapText="1"/>
      <protection locked="0"/>
    </xf>
    <xf numFmtId="0" fontId="15" fillId="0" borderId="20" xfId="0" applyFont="1" applyFill="1" applyBorder="1" applyAlignment="1" applyProtection="1">
      <alignment horizontal="left" vertical="top" wrapText="1"/>
      <protection locked="0"/>
    </xf>
    <xf numFmtId="0" fontId="0" fillId="0" borderId="3" xfId="0" applyFont="1" applyFill="1" applyBorder="1" applyAlignment="1" applyProtection="1">
      <alignment horizontal="center" vertical="center"/>
      <protection locked="0"/>
    </xf>
    <xf numFmtId="0" fontId="0" fillId="13" borderId="2" xfId="0" applyFont="1" applyFill="1" applyBorder="1" applyAlignment="1" applyProtection="1">
      <alignment horizontal="center" vertical="center"/>
    </xf>
    <xf numFmtId="0" fontId="0" fillId="13" borderId="52" xfId="0" applyFont="1" applyFill="1" applyBorder="1" applyAlignment="1" applyProtection="1">
      <alignment horizontal="center" vertical="center"/>
    </xf>
    <xf numFmtId="0" fontId="0" fillId="13" borderId="11" xfId="0" applyFont="1" applyFill="1" applyBorder="1" applyAlignment="1" applyProtection="1">
      <alignment horizontal="center" vertical="center"/>
    </xf>
    <xf numFmtId="0" fontId="0" fillId="13" borderId="13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horizontal="left" vertical="top" wrapText="1"/>
      <protection locked="0"/>
    </xf>
    <xf numFmtId="0" fontId="0" fillId="0" borderId="12" xfId="0" applyFill="1" applyBorder="1" applyAlignment="1" applyProtection="1">
      <alignment horizontal="left" vertical="top" wrapText="1"/>
      <protection locked="0"/>
    </xf>
    <xf numFmtId="0" fontId="0" fillId="0" borderId="13" xfId="0" applyFill="1" applyBorder="1" applyAlignment="1" applyProtection="1">
      <alignment horizontal="left" vertical="top" wrapText="1"/>
      <protection locked="0"/>
    </xf>
    <xf numFmtId="0" fontId="0" fillId="0" borderId="11" xfId="0" applyFont="1" applyFill="1" applyBorder="1" applyAlignment="1" applyProtection="1">
      <alignment horizontal="left" vertical="center" wrapText="1"/>
      <protection locked="0"/>
    </xf>
    <xf numFmtId="0" fontId="0" fillId="0" borderId="13" xfId="0" applyFont="1" applyFill="1" applyBorder="1" applyAlignment="1" applyProtection="1">
      <alignment horizontal="left" vertical="center" wrapText="1"/>
      <protection locked="0"/>
    </xf>
    <xf numFmtId="0" fontId="0" fillId="0" borderId="11" xfId="0" applyFont="1" applyFill="1" applyBorder="1" applyAlignment="1" applyProtection="1">
      <alignment horizontal="left" vertical="center"/>
      <protection locked="0"/>
    </xf>
    <xf numFmtId="0" fontId="0" fillId="0" borderId="13" xfId="0" applyFont="1" applyFill="1" applyBorder="1" applyAlignment="1" applyProtection="1">
      <alignment horizontal="left" vertical="center"/>
      <protection locked="0"/>
    </xf>
    <xf numFmtId="0" fontId="0" fillId="0" borderId="12" xfId="0" applyFont="1" applyFill="1" applyBorder="1" applyAlignment="1" applyProtection="1">
      <alignment horizontal="left" vertical="center"/>
      <protection locked="0"/>
    </xf>
    <xf numFmtId="0" fontId="25" fillId="13" borderId="3" xfId="0" applyFont="1" applyFill="1" applyBorder="1" applyAlignment="1" applyProtection="1">
      <alignment horizontal="left"/>
    </xf>
    <xf numFmtId="0" fontId="0" fillId="0" borderId="3" xfId="0" applyFill="1" applyBorder="1" applyAlignment="1" applyProtection="1">
      <alignment horizontal="left" vertical="top" wrapText="1"/>
      <protection locked="0"/>
    </xf>
    <xf numFmtId="0" fontId="0" fillId="0" borderId="12" xfId="0" applyFont="1" applyFill="1" applyBorder="1" applyAlignment="1" applyProtection="1">
      <alignment horizontal="left" vertical="center" wrapText="1"/>
      <protection locked="0"/>
    </xf>
    <xf numFmtId="0" fontId="0" fillId="13" borderId="0" xfId="0" applyFill="1" applyAlignment="1" applyProtection="1">
      <alignment horizontal="left" vertical="top" wrapText="1"/>
    </xf>
    <xf numFmtId="0" fontId="0" fillId="13" borderId="17" xfId="0" applyFill="1" applyBorder="1" applyAlignment="1" applyProtection="1">
      <alignment horizontal="left" vertical="top" wrapText="1"/>
    </xf>
    <xf numFmtId="0" fontId="0" fillId="0" borderId="11" xfId="0" applyFont="1" applyFill="1" applyBorder="1" applyAlignment="1" applyProtection="1">
      <alignment horizontal="left" vertical="top"/>
      <protection locked="0"/>
    </xf>
    <xf numFmtId="0" fontId="0" fillId="0" borderId="13" xfId="0" applyFont="1" applyFill="1" applyBorder="1" applyAlignment="1" applyProtection="1">
      <alignment horizontal="left" vertical="top"/>
      <protection locked="0"/>
    </xf>
    <xf numFmtId="0" fontId="0" fillId="13" borderId="12" xfId="0" applyFont="1" applyFill="1" applyBorder="1" applyAlignment="1" applyProtection="1">
      <alignment horizontal="center" vertical="center"/>
    </xf>
    <xf numFmtId="0" fontId="0" fillId="0" borderId="14" xfId="0" applyFill="1" applyBorder="1" applyAlignment="1" applyProtection="1">
      <alignment horizontal="left" vertical="top"/>
      <protection locked="0"/>
    </xf>
    <xf numFmtId="0" fontId="0" fillId="0" borderId="1" xfId="0" applyFill="1" applyBorder="1" applyAlignment="1" applyProtection="1">
      <alignment horizontal="left" vertical="top"/>
      <protection locked="0"/>
    </xf>
    <xf numFmtId="0" fontId="0" fillId="0" borderId="15" xfId="0" applyFill="1" applyBorder="1" applyAlignment="1" applyProtection="1">
      <alignment horizontal="left" vertical="top"/>
      <protection locked="0"/>
    </xf>
    <xf numFmtId="0" fontId="0" fillId="0" borderId="18" xfId="0" applyFill="1" applyBorder="1" applyAlignment="1" applyProtection="1">
      <alignment horizontal="left" vertical="top"/>
      <protection locked="0"/>
    </xf>
    <xf numFmtId="0" fontId="0" fillId="0" borderId="19" xfId="0" applyFill="1" applyBorder="1" applyAlignment="1" applyProtection="1">
      <alignment horizontal="left" vertical="top"/>
      <protection locked="0"/>
    </xf>
    <xf numFmtId="0" fontId="0" fillId="0" borderId="20" xfId="0" applyFill="1" applyBorder="1" applyAlignment="1" applyProtection="1">
      <alignment horizontal="left" vertical="top"/>
      <protection locked="0"/>
    </xf>
    <xf numFmtId="0" fontId="0" fillId="0" borderId="11" xfId="0" applyFill="1" applyBorder="1" applyAlignment="1" applyProtection="1">
      <alignment horizontal="left" vertical="top"/>
      <protection locked="0"/>
    </xf>
    <xf numFmtId="0" fontId="0" fillId="0" borderId="13" xfId="0" applyFill="1" applyBorder="1" applyAlignment="1" applyProtection="1">
      <alignment horizontal="left" vertical="top"/>
      <protection locked="0"/>
    </xf>
    <xf numFmtId="0" fontId="47" fillId="6" borderId="31" xfId="1" applyFont="1" applyFill="1" applyBorder="1" applyAlignment="1">
      <alignment horizontal="center" vertical="center"/>
    </xf>
    <xf numFmtId="0" fontId="47" fillId="6" borderId="32" xfId="1" applyFont="1" applyFill="1" applyBorder="1" applyAlignment="1">
      <alignment horizontal="center" vertical="center"/>
    </xf>
    <xf numFmtId="0" fontId="22" fillId="6" borderId="31" xfId="0" applyFont="1" applyFill="1" applyBorder="1" applyAlignment="1">
      <alignment horizontal="center" vertical="center"/>
    </xf>
    <xf numFmtId="0" fontId="22" fillId="6" borderId="32" xfId="0" applyFont="1" applyFill="1" applyBorder="1" applyAlignment="1">
      <alignment horizontal="center" vertical="center"/>
    </xf>
    <xf numFmtId="0" fontId="29" fillId="6" borderId="31" xfId="0" applyFont="1" applyFill="1" applyBorder="1" applyAlignment="1">
      <alignment horizontal="center" vertical="center"/>
    </xf>
    <xf numFmtId="0" fontId="29" fillId="6" borderId="32" xfId="0" applyFont="1" applyFill="1" applyBorder="1" applyAlignment="1">
      <alignment horizontal="center" vertical="center"/>
    </xf>
    <xf numFmtId="0" fontId="8" fillId="6" borderId="31" xfId="0" applyFont="1" applyFill="1" applyBorder="1" applyAlignment="1">
      <alignment horizontal="center" vertical="center"/>
    </xf>
    <xf numFmtId="0" fontId="8" fillId="6" borderId="32" xfId="0" applyFont="1" applyFill="1" applyBorder="1" applyAlignment="1">
      <alignment horizontal="center" vertical="center"/>
    </xf>
    <xf numFmtId="0" fontId="30" fillId="6" borderId="31" xfId="0" applyFont="1" applyFill="1" applyBorder="1" applyAlignment="1">
      <alignment horizontal="center" vertical="center"/>
    </xf>
    <xf numFmtId="0" fontId="30" fillId="6" borderId="32" xfId="0" applyFont="1" applyFill="1" applyBorder="1" applyAlignment="1">
      <alignment horizontal="center" vertical="center"/>
    </xf>
    <xf numFmtId="0" fontId="31" fillId="6" borderId="31" xfId="0" applyFont="1" applyFill="1" applyBorder="1" applyAlignment="1">
      <alignment horizontal="center" vertical="center"/>
    </xf>
    <xf numFmtId="0" fontId="31" fillId="6" borderId="32" xfId="0" applyFont="1" applyFill="1" applyBorder="1" applyAlignment="1">
      <alignment horizontal="center" vertical="center"/>
    </xf>
    <xf numFmtId="0" fontId="31" fillId="0" borderId="31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21" fillId="6" borderId="0" xfId="0" applyFont="1" applyFill="1" applyAlignment="1" applyProtection="1">
      <alignment horizontal="center" vertical="top"/>
    </xf>
    <xf numFmtId="0" fontId="0" fillId="2" borderId="0" xfId="0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horizontal="left" vertical="top" wrapText="1"/>
    </xf>
    <xf numFmtId="0" fontId="0" fillId="2" borderId="0" xfId="0" applyFont="1" applyFill="1" applyAlignment="1">
      <alignment horizontal="left" vertical="top" wrapText="1"/>
    </xf>
    <xf numFmtId="0" fontId="0" fillId="16" borderId="21" xfId="0" applyFont="1" applyFill="1" applyBorder="1" applyAlignment="1" applyProtection="1">
      <alignment horizontal="left" vertical="top" wrapText="1"/>
      <protection locked="0"/>
    </xf>
    <xf numFmtId="0" fontId="0" fillId="16" borderId="22" xfId="0" applyFont="1" applyFill="1" applyBorder="1" applyAlignment="1" applyProtection="1">
      <alignment horizontal="left" vertical="top" wrapText="1"/>
      <protection locked="0"/>
    </xf>
    <xf numFmtId="0" fontId="0" fillId="16" borderId="23" xfId="0" applyFont="1" applyFill="1" applyBorder="1" applyAlignment="1" applyProtection="1">
      <alignment horizontal="left" vertical="top" wrapText="1"/>
      <protection locked="0"/>
    </xf>
    <xf numFmtId="0" fontId="0" fillId="16" borderId="24" xfId="0" applyFont="1" applyFill="1" applyBorder="1" applyAlignment="1" applyProtection="1">
      <alignment horizontal="left" vertical="top" wrapText="1"/>
      <protection locked="0"/>
    </xf>
    <xf numFmtId="0" fontId="0" fillId="16" borderId="0" xfId="0" applyFont="1" applyFill="1" applyBorder="1" applyAlignment="1" applyProtection="1">
      <alignment horizontal="left" vertical="top" wrapText="1"/>
      <protection locked="0"/>
    </xf>
    <xf numFmtId="0" fontId="0" fillId="16" borderId="25" xfId="0" applyFont="1" applyFill="1" applyBorder="1" applyAlignment="1" applyProtection="1">
      <alignment horizontal="left" vertical="top" wrapText="1"/>
      <protection locked="0"/>
    </xf>
    <xf numFmtId="0" fontId="0" fillId="16" borderId="26" xfId="0" applyFont="1" applyFill="1" applyBorder="1" applyAlignment="1" applyProtection="1">
      <alignment horizontal="left" vertical="top" wrapText="1"/>
      <protection locked="0"/>
    </xf>
    <xf numFmtId="0" fontId="0" fillId="16" borderId="27" xfId="0" applyFont="1" applyFill="1" applyBorder="1" applyAlignment="1" applyProtection="1">
      <alignment horizontal="left" vertical="top" wrapText="1"/>
      <protection locked="0"/>
    </xf>
    <xf numFmtId="0" fontId="0" fillId="16" borderId="28" xfId="0" applyFont="1" applyFill="1" applyBorder="1" applyAlignment="1" applyProtection="1">
      <alignment horizontal="left" vertical="top" wrapText="1"/>
      <protection locked="0"/>
    </xf>
    <xf numFmtId="0" fontId="8" fillId="0" borderId="5" xfId="0" applyFont="1" applyBorder="1" applyAlignment="1">
      <alignment horizontal="left" vertical="top" wrapText="1"/>
    </xf>
    <xf numFmtId="0" fontId="8" fillId="7" borderId="5" xfId="0" applyFont="1" applyFill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22" fillId="7" borderId="3" xfId="0" applyFont="1" applyFill="1" applyBorder="1" applyAlignment="1">
      <alignment horizontal="left" vertical="top" wrapText="1"/>
    </xf>
    <xf numFmtId="0" fontId="22" fillId="0" borderId="3" xfId="0" applyFont="1" applyBorder="1" applyAlignment="1">
      <alignment horizontal="left" vertical="top" wrapText="1"/>
    </xf>
    <xf numFmtId="0" fontId="22" fillId="0" borderId="5" xfId="0" applyFont="1" applyBorder="1" applyAlignment="1">
      <alignment horizontal="left" vertical="top" wrapText="1"/>
    </xf>
    <xf numFmtId="0" fontId="22" fillId="7" borderId="5" xfId="0" applyFont="1" applyFill="1" applyBorder="1" applyAlignment="1">
      <alignment horizontal="left" vertical="top" wrapText="1"/>
    </xf>
    <xf numFmtId="0" fontId="10" fillId="0" borderId="21" xfId="0" applyFont="1" applyBorder="1" applyAlignment="1">
      <alignment horizontal="left" vertical="top"/>
    </xf>
    <xf numFmtId="0" fontId="10" fillId="0" borderId="22" xfId="0" applyFont="1" applyBorder="1" applyAlignment="1">
      <alignment horizontal="left" vertical="top"/>
    </xf>
    <xf numFmtId="0" fontId="10" fillId="0" borderId="23" xfId="0" applyFont="1" applyBorder="1" applyAlignment="1">
      <alignment horizontal="left" vertical="top"/>
    </xf>
    <xf numFmtId="0" fontId="10" fillId="0" borderId="24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10" fillId="0" borderId="25" xfId="0" applyFont="1" applyBorder="1" applyAlignment="1">
      <alignment horizontal="left" vertical="top"/>
    </xf>
    <xf numFmtId="0" fontId="10" fillId="0" borderId="26" xfId="0" applyFont="1" applyBorder="1" applyAlignment="1">
      <alignment horizontal="left" vertical="top"/>
    </xf>
    <xf numFmtId="0" fontId="10" fillId="0" borderId="27" xfId="0" applyFont="1" applyBorder="1" applyAlignment="1">
      <alignment horizontal="left" vertical="top"/>
    </xf>
    <xf numFmtId="0" fontId="10" fillId="0" borderId="28" xfId="0" applyFont="1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Font="1" applyFill="1" applyBorder="1" applyAlignment="1">
      <alignment horizontal="left" vertical="center"/>
    </xf>
    <xf numFmtId="0" fontId="0" fillId="0" borderId="11" xfId="0" applyFont="1" applyFill="1" applyBorder="1" applyAlignment="1">
      <alignment horizontal="left" vertical="top" wrapText="1"/>
    </xf>
    <xf numFmtId="0" fontId="0" fillId="0" borderId="12" xfId="0" applyFont="1" applyFill="1" applyBorder="1" applyAlignment="1">
      <alignment horizontal="left" vertical="top" wrapText="1"/>
    </xf>
    <xf numFmtId="0" fontId="0" fillId="0" borderId="13" xfId="0" applyFont="1" applyFill="1" applyBorder="1" applyAlignment="1">
      <alignment horizontal="left" vertical="top" wrapText="1"/>
    </xf>
    <xf numFmtId="0" fontId="0" fillId="0" borderId="11" xfId="0" applyFont="1" applyFill="1" applyBorder="1" applyAlignment="1">
      <alignment horizontal="left" vertical="center"/>
    </xf>
    <xf numFmtId="0" fontId="0" fillId="0" borderId="12" xfId="0" applyFont="1" applyFill="1" applyBorder="1" applyAlignment="1">
      <alignment horizontal="left" vertical="center"/>
    </xf>
    <xf numFmtId="0" fontId="0" fillId="0" borderId="13" xfId="0" applyFont="1" applyFill="1" applyBorder="1" applyAlignment="1">
      <alignment horizontal="left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/>
    </xf>
    <xf numFmtId="164" fontId="0" fillId="0" borderId="11" xfId="0" applyNumberFormat="1" applyFont="1" applyFill="1" applyBorder="1" applyAlignment="1">
      <alignment horizontal="left" vertical="center" wrapText="1"/>
    </xf>
    <xf numFmtId="164" fontId="0" fillId="0" borderId="12" xfId="0" applyNumberFormat="1" applyFont="1" applyFill="1" applyBorder="1" applyAlignment="1">
      <alignment horizontal="left" vertical="center" wrapText="1"/>
    </xf>
    <xf numFmtId="164" fontId="0" fillId="0" borderId="13" xfId="0" applyNumberFormat="1" applyFont="1" applyFill="1" applyBorder="1" applyAlignment="1">
      <alignment horizontal="left" vertical="center" wrapText="1"/>
    </xf>
    <xf numFmtId="164" fontId="0" fillId="0" borderId="0" xfId="0" applyNumberFormat="1" applyFont="1" applyFill="1" applyAlignment="1">
      <alignment horizontal="left"/>
    </xf>
    <xf numFmtId="0" fontId="0" fillId="0" borderId="0" xfId="0" applyFont="1" applyFill="1" applyAlignment="1">
      <alignment horizontal="left" vertical="top" wrapText="1"/>
    </xf>
    <xf numFmtId="0" fontId="0" fillId="0" borderId="11" xfId="0" applyFont="1" applyFill="1" applyBorder="1" applyAlignment="1">
      <alignment horizontal="left"/>
    </xf>
    <xf numFmtId="0" fontId="0" fillId="0" borderId="12" xfId="0" applyFont="1" applyFill="1" applyBorder="1" applyAlignment="1">
      <alignment horizontal="left"/>
    </xf>
    <xf numFmtId="0" fontId="0" fillId="0" borderId="13" xfId="0" applyFont="1" applyFill="1" applyBorder="1" applyAlignment="1">
      <alignment horizontal="left"/>
    </xf>
    <xf numFmtId="0" fontId="0" fillId="0" borderId="11" xfId="0" applyFont="1" applyFill="1" applyBorder="1" applyAlignment="1">
      <alignment horizontal="left" vertical="center" wrapText="1"/>
    </xf>
    <xf numFmtId="0" fontId="0" fillId="0" borderId="12" xfId="0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horizontal="left" vertical="center" wrapText="1"/>
    </xf>
    <xf numFmtId="0" fontId="0" fillId="0" borderId="11" xfId="0" applyFont="1" applyFill="1" applyBorder="1" applyAlignment="1">
      <alignment horizontal="center" vertical="top" wrapText="1"/>
    </xf>
    <xf numFmtId="0" fontId="0" fillId="0" borderId="12" xfId="0" applyFont="1" applyFill="1" applyBorder="1" applyAlignment="1">
      <alignment horizontal="center" vertical="top" wrapText="1"/>
    </xf>
    <xf numFmtId="0" fontId="0" fillId="0" borderId="13" xfId="0" applyFont="1" applyFill="1" applyBorder="1" applyAlignment="1">
      <alignment horizontal="center" vertical="top" wrapText="1"/>
    </xf>
    <xf numFmtId="0" fontId="8" fillId="0" borderId="14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15" xfId="0" applyFont="1" applyFill="1" applyBorder="1" applyAlignment="1">
      <alignment horizontal="left" vertical="top" wrapText="1"/>
    </xf>
    <xf numFmtId="0" fontId="8" fillId="0" borderId="16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17" xfId="0" applyFont="1" applyFill="1" applyBorder="1" applyAlignment="1">
      <alignment horizontal="left" vertical="top" wrapText="1"/>
    </xf>
    <xf numFmtId="0" fontId="8" fillId="0" borderId="18" xfId="0" applyFont="1" applyFill="1" applyBorder="1" applyAlignment="1">
      <alignment horizontal="left" vertical="top" wrapText="1"/>
    </xf>
    <xf numFmtId="0" fontId="8" fillId="0" borderId="19" xfId="0" applyFont="1" applyFill="1" applyBorder="1" applyAlignment="1">
      <alignment horizontal="left" vertical="top" wrapText="1"/>
    </xf>
    <xf numFmtId="0" fontId="8" fillId="0" borderId="20" xfId="0" applyFont="1" applyFill="1" applyBorder="1" applyAlignment="1">
      <alignment horizontal="left" vertical="top" wrapText="1"/>
    </xf>
    <xf numFmtId="0" fontId="0" fillId="0" borderId="41" xfId="0" applyFont="1" applyFill="1" applyBorder="1" applyAlignment="1">
      <alignment horizontal="left" vertical="top" wrapText="1"/>
    </xf>
    <xf numFmtId="0" fontId="0" fillId="0" borderId="40" xfId="0" applyFont="1" applyFill="1" applyBorder="1" applyAlignment="1">
      <alignment horizontal="left" vertical="top" wrapText="1"/>
    </xf>
    <xf numFmtId="0" fontId="0" fillId="0" borderId="38" xfId="0" applyFont="1" applyFill="1" applyBorder="1" applyAlignment="1">
      <alignment horizontal="left" vertical="top" wrapText="1"/>
    </xf>
    <xf numFmtId="0" fontId="0" fillId="0" borderId="3" xfId="0" applyFont="1" applyFill="1" applyBorder="1" applyAlignment="1">
      <alignment horizontal="left" vertical="center"/>
    </xf>
    <xf numFmtId="0" fontId="25" fillId="0" borderId="21" xfId="0" applyFont="1" applyFill="1" applyBorder="1" applyAlignment="1" applyProtection="1">
      <alignment horizontal="left" vertical="top" wrapText="1"/>
      <protection locked="0"/>
    </xf>
    <xf numFmtId="0" fontId="25" fillId="0" borderId="22" xfId="0" applyFont="1" applyFill="1" applyBorder="1" applyAlignment="1" applyProtection="1">
      <alignment horizontal="left" vertical="top" wrapText="1"/>
      <protection locked="0"/>
    </xf>
    <xf numFmtId="0" fontId="25" fillId="0" borderId="23" xfId="0" applyFont="1" applyFill="1" applyBorder="1" applyAlignment="1" applyProtection="1">
      <alignment horizontal="left" vertical="top" wrapText="1"/>
      <protection locked="0"/>
    </xf>
    <xf numFmtId="0" fontId="0" fillId="0" borderId="24" xfId="0" applyFont="1" applyFill="1" applyBorder="1" applyAlignment="1" applyProtection="1">
      <alignment horizontal="left" vertical="top" wrapText="1"/>
      <protection locked="0"/>
    </xf>
    <xf numFmtId="0" fontId="0" fillId="0" borderId="0" xfId="0" applyFont="1" applyFill="1" applyBorder="1" applyAlignment="1" applyProtection="1">
      <alignment horizontal="left" vertical="top" wrapText="1"/>
      <protection locked="0"/>
    </xf>
    <xf numFmtId="0" fontId="0" fillId="0" borderId="25" xfId="0" applyFont="1" applyFill="1" applyBorder="1" applyAlignment="1" applyProtection="1">
      <alignment horizontal="left" vertical="top" wrapText="1"/>
      <protection locked="0"/>
    </xf>
    <xf numFmtId="0" fontId="0" fillId="0" borderId="26" xfId="0" applyFont="1" applyFill="1" applyBorder="1" applyAlignment="1" applyProtection="1">
      <alignment horizontal="left" vertical="top" wrapText="1"/>
      <protection locked="0"/>
    </xf>
    <xf numFmtId="0" fontId="0" fillId="0" borderId="27" xfId="0" applyFont="1" applyFill="1" applyBorder="1" applyAlignment="1" applyProtection="1">
      <alignment horizontal="left" vertical="top" wrapText="1"/>
      <protection locked="0"/>
    </xf>
    <xf numFmtId="0" fontId="0" fillId="0" borderId="28" xfId="0" applyFont="1" applyFill="1" applyBorder="1" applyAlignment="1" applyProtection="1">
      <alignment horizontal="left" vertical="top" wrapText="1"/>
      <protection locked="0"/>
    </xf>
    <xf numFmtId="0" fontId="53" fillId="0" borderId="3" xfId="0" applyFont="1" applyFill="1" applyBorder="1" applyAlignment="1" applyProtection="1">
      <alignment horizontal="left"/>
    </xf>
    <xf numFmtId="0" fontId="0" fillId="0" borderId="0" xfId="0" applyFill="1" applyAlignment="1" applyProtection="1">
      <alignment horizontal="left" vertical="top" wrapText="1"/>
    </xf>
    <xf numFmtId="0" fontId="0" fillId="0" borderId="17" xfId="0" applyFill="1" applyBorder="1" applyAlignment="1" applyProtection="1">
      <alignment horizontal="left" vertical="top" wrapText="1"/>
    </xf>
    <xf numFmtId="0" fontId="0" fillId="0" borderId="3" xfId="0" applyFill="1" applyBorder="1" applyAlignment="1" applyProtection="1">
      <alignment horizontal="left" vertical="top" wrapText="1"/>
    </xf>
    <xf numFmtId="0" fontId="0" fillId="0" borderId="11" xfId="0" applyFont="1" applyBorder="1" applyAlignment="1">
      <alignment horizontal="left" vertical="top" wrapText="1"/>
    </xf>
    <xf numFmtId="0" fontId="0" fillId="0" borderId="12" xfId="0" applyFont="1" applyBorder="1" applyAlignment="1">
      <alignment horizontal="left" vertical="top" wrapText="1"/>
    </xf>
    <xf numFmtId="0" fontId="0" fillId="0" borderId="13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17" xfId="0" applyFont="1" applyBorder="1" applyAlignment="1">
      <alignment horizontal="left"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9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left" vertical="top" wrapText="1"/>
    </xf>
    <xf numFmtId="0" fontId="0" fillId="0" borderId="11" xfId="0" applyFont="1" applyBorder="1" applyAlignment="1">
      <alignment horizontal="center" vertical="top" wrapText="1"/>
    </xf>
    <xf numFmtId="0" fontId="0" fillId="0" borderId="12" xfId="0" applyFont="1" applyBorder="1" applyAlignment="1">
      <alignment horizontal="center" vertical="top" wrapText="1"/>
    </xf>
    <xf numFmtId="0" fontId="0" fillId="0" borderId="13" xfId="0" applyFont="1" applyBorder="1" applyAlignment="1">
      <alignment horizontal="center" vertical="top" wrapText="1"/>
    </xf>
    <xf numFmtId="0" fontId="32" fillId="15" borderId="3" xfId="0" applyFont="1" applyFill="1" applyBorder="1" applyAlignment="1">
      <alignment horizontal="center" vertical="center" wrapText="1"/>
    </xf>
    <xf numFmtId="0" fontId="0" fillId="0" borderId="3" xfId="0" applyBorder="1" applyAlignment="1" applyProtection="1">
      <alignment horizontal="center" vertical="center"/>
      <protection locked="0"/>
    </xf>
    <xf numFmtId="0" fontId="36" fillId="0" borderId="3" xfId="0" applyFont="1" applyBorder="1" applyAlignment="1" applyProtection="1">
      <alignment horizontal="left" vertical="top" wrapText="1"/>
      <protection locked="0"/>
    </xf>
    <xf numFmtId="0" fontId="36" fillId="0" borderId="37" xfId="0" applyFont="1" applyBorder="1" applyAlignment="1" applyProtection="1">
      <alignment horizontal="left" vertical="top" wrapText="1"/>
      <protection locked="0"/>
    </xf>
    <xf numFmtId="0" fontId="38" fillId="0" borderId="35" xfId="0" applyFont="1" applyBorder="1" applyAlignment="1">
      <alignment horizontal="center" vertical="center" wrapText="1"/>
    </xf>
    <xf numFmtId="0" fontId="38" fillId="0" borderId="36" xfId="0" applyFont="1" applyBorder="1" applyAlignment="1">
      <alignment horizontal="center" vertical="center" wrapText="1"/>
    </xf>
    <xf numFmtId="0" fontId="38" fillId="0" borderId="39" xfId="0" applyFont="1" applyBorder="1" applyAlignment="1">
      <alignment horizontal="center" vertical="center" wrapText="1"/>
    </xf>
    <xf numFmtId="0" fontId="38" fillId="0" borderId="35" xfId="0" applyFont="1" applyBorder="1" applyAlignment="1" applyProtection="1">
      <alignment vertical="center" wrapText="1"/>
      <protection locked="0"/>
    </xf>
    <xf numFmtId="0" fontId="38" fillId="0" borderId="39" xfId="0" applyFont="1" applyBorder="1" applyAlignment="1" applyProtection="1">
      <alignment vertical="center" wrapText="1"/>
      <protection locked="0"/>
    </xf>
    <xf numFmtId="0" fontId="43" fillId="15" borderId="3" xfId="0" applyFont="1" applyFill="1" applyBorder="1" applyAlignment="1">
      <alignment horizontal="center" vertical="center" wrapText="1"/>
    </xf>
    <xf numFmtId="0" fontId="42" fillId="15" borderId="3" xfId="0" applyFont="1" applyFill="1" applyBorder="1" applyAlignment="1">
      <alignment vertical="center" wrapText="1"/>
    </xf>
    <xf numFmtId="0" fontId="12" fillId="17" borderId="41" xfId="0" applyFont="1" applyFill="1" applyBorder="1" applyAlignment="1">
      <alignment horizontal="left" vertical="top"/>
    </xf>
    <xf numFmtId="0" fontId="12" fillId="17" borderId="40" xfId="0" applyFont="1" applyFill="1" applyBorder="1" applyAlignment="1">
      <alignment horizontal="left" vertical="top"/>
    </xf>
    <xf numFmtId="0" fontId="12" fillId="17" borderId="38" xfId="0" applyFont="1" applyFill="1" applyBorder="1" applyAlignment="1">
      <alignment horizontal="left" vertical="top"/>
    </xf>
    <xf numFmtId="0" fontId="57" fillId="18" borderId="26" xfId="0" applyFont="1" applyFill="1" applyBorder="1" applyAlignment="1" applyProtection="1">
      <alignment horizontal="left" vertical="top"/>
      <protection locked="0"/>
    </xf>
    <xf numFmtId="0" fontId="57" fillId="18" borderId="27" xfId="0" applyFont="1" applyFill="1" applyBorder="1" applyAlignment="1" applyProtection="1">
      <alignment horizontal="left" vertical="top"/>
      <protection locked="0"/>
    </xf>
    <xf numFmtId="0" fontId="57" fillId="18" borderId="28" xfId="0" applyFont="1" applyFill="1" applyBorder="1" applyAlignment="1" applyProtection="1">
      <alignment horizontal="left" vertical="top"/>
      <protection locked="0"/>
    </xf>
    <xf numFmtId="0" fontId="12" fillId="17" borderId="41" xfId="0" applyFont="1" applyFill="1" applyBorder="1" applyAlignment="1">
      <alignment horizontal="left" vertical="top" wrapText="1"/>
    </xf>
    <xf numFmtId="0" fontId="12" fillId="17" borderId="38" xfId="0" applyFont="1" applyFill="1" applyBorder="1" applyAlignment="1">
      <alignment horizontal="left" vertical="top" wrapText="1"/>
    </xf>
    <xf numFmtId="0" fontId="12" fillId="0" borderId="41" xfId="0" applyFont="1" applyFill="1" applyBorder="1" applyAlignment="1" applyProtection="1">
      <alignment horizontal="center" vertical="top" wrapText="1"/>
      <protection locked="0"/>
    </xf>
    <xf numFmtId="0" fontId="12" fillId="0" borderId="40" xfId="0" applyFont="1" applyFill="1" applyBorder="1" applyAlignment="1" applyProtection="1">
      <alignment horizontal="center" vertical="top" wrapText="1"/>
      <protection locked="0"/>
    </xf>
    <xf numFmtId="0" fontId="12" fillId="0" borderId="38" xfId="0" applyFont="1" applyFill="1" applyBorder="1" applyAlignment="1" applyProtection="1">
      <alignment horizontal="center" vertical="top" wrapText="1"/>
      <protection locked="0"/>
    </xf>
    <xf numFmtId="0" fontId="12" fillId="17" borderId="35" xfId="0" applyFont="1" applyFill="1" applyBorder="1" applyAlignment="1">
      <alignment horizontal="center" vertical="top"/>
    </xf>
    <xf numFmtId="0" fontId="12" fillId="17" borderId="36" xfId="0" applyFont="1" applyFill="1" applyBorder="1" applyAlignment="1">
      <alignment horizontal="center" vertical="top"/>
    </xf>
    <xf numFmtId="0" fontId="12" fillId="17" borderId="39" xfId="0" applyFont="1" applyFill="1" applyBorder="1" applyAlignment="1">
      <alignment horizontal="center" vertical="top"/>
    </xf>
    <xf numFmtId="0" fontId="12" fillId="17" borderId="21" xfId="0" applyFont="1" applyFill="1" applyBorder="1" applyAlignment="1">
      <alignment horizontal="left" vertical="top" wrapText="1"/>
    </xf>
    <xf numFmtId="0" fontId="12" fillId="17" borderId="22" xfId="0" applyFont="1" applyFill="1" applyBorder="1" applyAlignment="1">
      <alignment horizontal="left" vertical="top" wrapText="1"/>
    </xf>
    <xf numFmtId="0" fontId="12" fillId="17" borderId="24" xfId="0" applyFont="1" applyFill="1" applyBorder="1" applyAlignment="1">
      <alignment horizontal="left" vertical="top" wrapText="1"/>
    </xf>
    <xf numFmtId="0" fontId="12" fillId="17" borderId="0" xfId="0" applyFont="1" applyFill="1" applyBorder="1" applyAlignment="1">
      <alignment horizontal="left" vertical="top" wrapText="1"/>
    </xf>
    <xf numFmtId="0" fontId="12" fillId="17" borderId="26" xfId="0" applyFont="1" applyFill="1" applyBorder="1" applyAlignment="1">
      <alignment horizontal="left" vertical="top" wrapText="1"/>
    </xf>
    <xf numFmtId="0" fontId="12" fillId="17" borderId="27" xfId="0" applyFont="1" applyFill="1" applyBorder="1" applyAlignment="1">
      <alignment horizontal="left" vertical="top" wrapText="1"/>
    </xf>
    <xf numFmtId="0" fontId="57" fillId="18" borderId="21" xfId="0" applyFont="1" applyFill="1" applyBorder="1" applyAlignment="1" applyProtection="1">
      <alignment horizontal="left" vertical="top"/>
      <protection locked="0"/>
    </xf>
    <xf numFmtId="0" fontId="57" fillId="18" borderId="22" xfId="0" applyFont="1" applyFill="1" applyBorder="1" applyAlignment="1" applyProtection="1">
      <alignment horizontal="left" vertical="top"/>
      <protection locked="0"/>
    </xf>
    <xf numFmtId="0" fontId="57" fillId="18" borderId="23" xfId="0" applyFont="1" applyFill="1" applyBorder="1" applyAlignment="1" applyProtection="1">
      <alignment horizontal="left" vertical="top"/>
      <protection locked="0"/>
    </xf>
    <xf numFmtId="0" fontId="57" fillId="18" borderId="24" xfId="0" applyFont="1" applyFill="1" applyBorder="1" applyAlignment="1" applyProtection="1">
      <alignment horizontal="left" vertical="top"/>
      <protection locked="0"/>
    </xf>
    <xf numFmtId="0" fontId="57" fillId="18" borderId="0" xfId="0" applyFont="1" applyFill="1" applyBorder="1" applyAlignment="1" applyProtection="1">
      <alignment horizontal="left" vertical="top"/>
      <protection locked="0"/>
    </xf>
    <xf numFmtId="0" fontId="57" fillId="18" borderId="25" xfId="0" applyFont="1" applyFill="1" applyBorder="1" applyAlignment="1" applyProtection="1">
      <alignment horizontal="left" vertical="top"/>
      <protection locked="0"/>
    </xf>
    <xf numFmtId="0" fontId="54" fillId="18" borderId="0" xfId="0" applyFont="1" applyFill="1" applyBorder="1" applyAlignment="1">
      <alignment horizontal="right" vertical="center" wrapText="1"/>
    </xf>
    <xf numFmtId="0" fontId="54" fillId="18" borderId="24" xfId="0" applyFont="1" applyFill="1" applyBorder="1" applyAlignment="1">
      <alignment horizontal="left" wrapText="1"/>
    </xf>
    <xf numFmtId="0" fontId="54" fillId="18" borderId="0" xfId="0" applyFont="1" applyFill="1" applyBorder="1" applyAlignment="1">
      <alignment horizontal="left" wrapText="1"/>
    </xf>
    <xf numFmtId="0" fontId="54" fillId="18" borderId="0" xfId="0" applyFont="1" applyFill="1" applyBorder="1" applyAlignment="1">
      <alignment horizontal="center" vertical="center" wrapText="1"/>
    </xf>
    <xf numFmtId="0" fontId="54" fillId="18" borderId="25" xfId="0" applyFont="1" applyFill="1" applyBorder="1" applyAlignment="1">
      <alignment horizontal="center" vertical="center" wrapText="1"/>
    </xf>
    <xf numFmtId="0" fontId="56" fillId="18" borderId="24" xfId="0" applyFont="1" applyFill="1" applyBorder="1" applyAlignment="1">
      <alignment horizontal="center" vertical="center" wrapText="1"/>
    </xf>
    <xf numFmtId="0" fontId="56" fillId="18" borderId="0" xfId="0" applyFont="1" applyFill="1" applyBorder="1" applyAlignment="1">
      <alignment horizontal="center" vertical="center" wrapText="1"/>
    </xf>
    <xf numFmtId="0" fontId="56" fillId="18" borderId="26" xfId="0" applyFont="1" applyFill="1" applyBorder="1" applyAlignment="1">
      <alignment horizontal="left" vertical="center" wrapText="1"/>
    </xf>
    <xf numFmtId="0" fontId="56" fillId="18" borderId="27" xfId="0" applyFont="1" applyFill="1" applyBorder="1" applyAlignment="1">
      <alignment horizontal="left" vertical="center" wrapText="1"/>
    </xf>
    <xf numFmtId="0" fontId="54" fillId="17" borderId="35" xfId="0" applyFont="1" applyFill="1" applyBorder="1" applyAlignment="1">
      <alignment horizontal="center" vertical="top" wrapText="1"/>
    </xf>
    <xf numFmtId="0" fontId="54" fillId="17" borderId="36" xfId="0" applyFont="1" applyFill="1" applyBorder="1" applyAlignment="1">
      <alignment horizontal="center" vertical="top" wrapText="1"/>
    </xf>
    <xf numFmtId="0" fontId="54" fillId="17" borderId="39" xfId="0" applyFont="1" applyFill="1" applyBorder="1" applyAlignment="1">
      <alignment horizontal="center" vertical="top" wrapText="1"/>
    </xf>
    <xf numFmtId="0" fontId="54" fillId="17" borderId="22" xfId="0" applyFont="1" applyFill="1" applyBorder="1" applyAlignment="1">
      <alignment horizontal="left" vertical="top" wrapText="1"/>
    </xf>
    <xf numFmtId="0" fontId="54" fillId="17" borderId="23" xfId="0" applyFont="1" applyFill="1" applyBorder="1" applyAlignment="1">
      <alignment horizontal="left" vertical="top" wrapText="1"/>
    </xf>
    <xf numFmtId="0" fontId="54" fillId="17" borderId="0" xfId="0" applyFont="1" applyFill="1" applyBorder="1" applyAlignment="1">
      <alignment horizontal="left" vertical="top" wrapText="1"/>
    </xf>
    <xf numFmtId="0" fontId="54" fillId="17" borderId="25" xfId="0" applyFont="1" applyFill="1" applyBorder="1" applyAlignment="1">
      <alignment horizontal="left" vertical="top" wrapText="1"/>
    </xf>
    <xf numFmtId="0" fontId="54" fillId="17" borderId="22" xfId="0" applyFont="1" applyFill="1" applyBorder="1" applyAlignment="1">
      <alignment horizontal="center" vertical="center" wrapText="1"/>
    </xf>
    <xf numFmtId="0" fontId="54" fillId="17" borderId="23" xfId="0" applyFont="1" applyFill="1" applyBorder="1" applyAlignment="1">
      <alignment horizontal="center" vertical="center" wrapText="1"/>
    </xf>
    <xf numFmtId="0" fontId="54" fillId="17" borderId="0" xfId="0" applyFont="1" applyFill="1" applyBorder="1" applyAlignment="1">
      <alignment horizontal="center" vertical="center" wrapText="1"/>
    </xf>
    <xf numFmtId="0" fontId="54" fillId="17" borderId="25" xfId="0" applyFont="1" applyFill="1" applyBorder="1" applyAlignment="1">
      <alignment horizontal="center" vertical="center" wrapText="1"/>
    </xf>
    <xf numFmtId="0" fontId="54" fillId="17" borderId="27" xfId="0" applyFont="1" applyFill="1" applyBorder="1" applyAlignment="1">
      <alignment horizontal="center" vertical="center" wrapText="1"/>
    </xf>
    <xf numFmtId="0" fontId="54" fillId="17" borderId="28" xfId="0" applyFont="1" applyFill="1" applyBorder="1" applyAlignment="1">
      <alignment horizontal="center" vertical="center" wrapText="1"/>
    </xf>
    <xf numFmtId="0" fontId="54" fillId="17" borderId="46" xfId="0" applyFont="1" applyFill="1" applyBorder="1" applyAlignment="1">
      <alignment horizontal="center" vertical="center" wrapText="1"/>
    </xf>
    <xf numFmtId="0" fontId="54" fillId="17" borderId="47" xfId="0" applyFont="1" applyFill="1" applyBorder="1" applyAlignment="1">
      <alignment horizontal="center" vertical="center" wrapText="1"/>
    </xf>
    <xf numFmtId="0" fontId="54" fillId="17" borderId="51" xfId="0" applyFont="1" applyFill="1" applyBorder="1" applyAlignment="1">
      <alignment horizontal="center" vertical="center" wrapText="1"/>
    </xf>
    <xf numFmtId="0" fontId="54" fillId="17" borderId="49" xfId="0" applyFont="1" applyFill="1" applyBorder="1" applyAlignment="1">
      <alignment horizontal="center" vertical="center" wrapText="1"/>
    </xf>
    <xf numFmtId="0" fontId="54" fillId="17" borderId="45" xfId="0" applyFont="1" applyFill="1" applyBorder="1" applyAlignment="1">
      <alignment horizontal="center" vertical="center" wrapText="1"/>
    </xf>
    <xf numFmtId="0" fontId="54" fillId="17" borderId="65" xfId="0" applyFont="1" applyFill="1" applyBorder="1" applyAlignment="1">
      <alignment horizontal="center" vertical="center" wrapText="1"/>
    </xf>
    <xf numFmtId="0" fontId="54" fillId="17" borderId="66" xfId="0" applyFont="1" applyFill="1" applyBorder="1" applyAlignment="1">
      <alignment horizontal="center" vertical="center" wrapText="1"/>
    </xf>
    <xf numFmtId="0" fontId="54" fillId="17" borderId="67" xfId="0" applyFont="1" applyFill="1" applyBorder="1" applyAlignment="1">
      <alignment horizontal="center" vertical="center" wrapText="1"/>
    </xf>
    <xf numFmtId="0" fontId="54" fillId="17" borderId="42" xfId="0" applyFont="1" applyFill="1" applyBorder="1" applyAlignment="1">
      <alignment horizontal="center" vertical="center" wrapText="1"/>
    </xf>
    <xf numFmtId="0" fontId="54" fillId="17" borderId="44" xfId="0" applyFont="1" applyFill="1" applyBorder="1" applyAlignment="1">
      <alignment horizontal="center" vertical="center" wrapText="1"/>
    </xf>
    <xf numFmtId="0" fontId="54" fillId="17" borderId="43" xfId="0" applyFont="1" applyFill="1" applyBorder="1" applyAlignment="1">
      <alignment horizontal="center" vertical="center" wrapText="1"/>
    </xf>
    <xf numFmtId="0" fontId="57" fillId="18" borderId="62" xfId="0" applyFont="1" applyFill="1" applyBorder="1" applyAlignment="1" applyProtection="1">
      <alignment horizontal="left" vertical="top" wrapText="1"/>
      <protection locked="0"/>
    </xf>
    <xf numFmtId="0" fontId="57" fillId="18" borderId="63" xfId="0" applyFont="1" applyFill="1" applyBorder="1" applyAlignment="1" applyProtection="1">
      <alignment horizontal="left" vertical="top" wrapText="1"/>
      <protection locked="0"/>
    </xf>
    <xf numFmtId="0" fontId="57" fillId="18" borderId="64" xfId="0" applyFont="1" applyFill="1" applyBorder="1" applyAlignment="1" applyProtection="1">
      <alignment horizontal="left" vertical="top" wrapText="1"/>
      <protection locked="0"/>
    </xf>
    <xf numFmtId="0" fontId="12" fillId="18" borderId="41" xfId="0" applyFont="1" applyFill="1" applyBorder="1" applyAlignment="1" applyProtection="1">
      <alignment horizontal="left" vertical="top" wrapText="1"/>
      <protection locked="0"/>
    </xf>
    <xf numFmtId="0" fontId="12" fillId="18" borderId="40" xfId="0" applyFont="1" applyFill="1" applyBorder="1" applyAlignment="1" applyProtection="1">
      <alignment horizontal="left" vertical="top" wrapText="1"/>
      <protection locked="0"/>
    </xf>
    <xf numFmtId="0" fontId="12" fillId="18" borderId="38" xfId="0" applyFont="1" applyFill="1" applyBorder="1" applyAlignment="1" applyProtection="1">
      <alignment horizontal="left" vertical="top" wrapText="1"/>
      <protection locked="0"/>
    </xf>
    <xf numFmtId="0" fontId="12" fillId="18" borderId="41" xfId="0" applyFont="1" applyFill="1" applyBorder="1" applyAlignment="1" applyProtection="1">
      <alignment horizontal="center" vertical="center" wrapText="1"/>
      <protection locked="0"/>
    </xf>
    <xf numFmtId="0" fontId="12" fillId="18" borderId="40" xfId="0" applyFont="1" applyFill="1" applyBorder="1" applyAlignment="1" applyProtection="1">
      <alignment horizontal="center" vertical="center" wrapText="1"/>
      <protection locked="0"/>
    </xf>
    <xf numFmtId="0" fontId="12" fillId="18" borderId="38" xfId="0" applyFont="1" applyFill="1" applyBorder="1" applyAlignment="1" applyProtection="1">
      <alignment horizontal="center" vertical="center" wrapText="1"/>
      <protection locked="0"/>
    </xf>
    <xf numFmtId="0" fontId="54" fillId="17" borderId="35" xfId="0" applyFont="1" applyFill="1" applyBorder="1" applyAlignment="1">
      <alignment horizontal="center" vertical="center" wrapText="1"/>
    </xf>
    <xf numFmtId="0" fontId="54" fillId="17" borderId="39" xfId="0" applyFont="1" applyFill="1" applyBorder="1" applyAlignment="1">
      <alignment horizontal="center" vertical="center" wrapText="1"/>
    </xf>
    <xf numFmtId="0" fontId="12" fillId="18" borderId="21" xfId="0" applyFont="1" applyFill="1" applyBorder="1" applyAlignment="1" applyProtection="1">
      <alignment horizontal="left" vertical="top" wrapText="1"/>
      <protection locked="0"/>
    </xf>
    <xf numFmtId="0" fontId="12" fillId="18" borderId="22" xfId="0" applyFont="1" applyFill="1" applyBorder="1" applyAlignment="1" applyProtection="1">
      <alignment horizontal="left" vertical="top" wrapText="1"/>
      <protection locked="0"/>
    </xf>
    <xf numFmtId="0" fontId="12" fillId="18" borderId="21" xfId="0" applyFont="1" applyFill="1" applyBorder="1" applyAlignment="1" applyProtection="1">
      <alignment horizontal="center" vertical="center" wrapText="1"/>
      <protection locked="0"/>
    </xf>
    <xf numFmtId="0" fontId="12" fillId="18" borderId="22" xfId="0" applyFont="1" applyFill="1" applyBorder="1" applyAlignment="1" applyProtection="1">
      <alignment horizontal="center" vertical="center" wrapText="1"/>
      <protection locked="0"/>
    </xf>
    <xf numFmtId="0" fontId="12" fillId="18" borderId="23" xfId="0" applyFont="1" applyFill="1" applyBorder="1" applyAlignment="1" applyProtection="1">
      <alignment horizontal="center" vertical="center" wrapText="1"/>
      <protection locked="0"/>
    </xf>
    <xf numFmtId="0" fontId="54" fillId="17" borderId="21" xfId="0" applyFont="1" applyFill="1" applyBorder="1" applyAlignment="1">
      <alignment horizontal="center" vertical="center"/>
    </xf>
    <xf numFmtId="0" fontId="54" fillId="17" borderId="22" xfId="0" applyFont="1" applyFill="1" applyBorder="1" applyAlignment="1">
      <alignment horizontal="center" vertical="center"/>
    </xf>
    <xf numFmtId="0" fontId="54" fillId="17" borderId="23" xfId="0" applyFont="1" applyFill="1" applyBorder="1" applyAlignment="1">
      <alignment horizontal="center" vertical="center"/>
    </xf>
    <xf numFmtId="0" fontId="54" fillId="17" borderId="26" xfId="0" applyFont="1" applyFill="1" applyBorder="1" applyAlignment="1">
      <alignment horizontal="center" vertical="center"/>
    </xf>
    <xf numFmtId="0" fontId="54" fillId="17" borderId="27" xfId="0" applyFont="1" applyFill="1" applyBorder="1" applyAlignment="1">
      <alignment horizontal="center" vertical="center"/>
    </xf>
    <xf numFmtId="0" fontId="54" fillId="17" borderId="28" xfId="0" applyFont="1" applyFill="1" applyBorder="1" applyAlignment="1">
      <alignment horizontal="center" vertical="center"/>
    </xf>
    <xf numFmtId="0" fontId="12" fillId="18" borderId="76" xfId="0" applyFont="1" applyFill="1" applyBorder="1" applyAlignment="1" applyProtection="1">
      <alignment horizontal="center" vertical="center" wrapText="1"/>
      <protection locked="0"/>
    </xf>
    <xf numFmtId="0" fontId="12" fillId="18" borderId="77" xfId="0" applyFont="1" applyFill="1" applyBorder="1" applyAlignment="1" applyProtection="1">
      <alignment horizontal="center" vertical="center" wrapText="1"/>
      <protection locked="0"/>
    </xf>
    <xf numFmtId="0" fontId="12" fillId="18" borderId="78" xfId="0" applyFont="1" applyFill="1" applyBorder="1" applyAlignment="1" applyProtection="1">
      <alignment horizontal="center" vertical="center" wrapText="1"/>
      <protection locked="0"/>
    </xf>
    <xf numFmtId="0" fontId="12" fillId="18" borderId="75" xfId="0" applyFont="1" applyFill="1" applyBorder="1" applyAlignment="1" applyProtection="1">
      <alignment horizontal="center" vertical="center" wrapText="1"/>
      <protection locked="0"/>
    </xf>
    <xf numFmtId="0" fontId="57" fillId="18" borderId="41" xfId="0" applyFont="1" applyFill="1" applyBorder="1" applyAlignment="1" applyProtection="1">
      <alignment horizontal="left" vertical="top" wrapText="1"/>
      <protection locked="0"/>
    </xf>
    <xf numFmtId="0" fontId="57" fillId="18" borderId="40" xfId="0" applyFont="1" applyFill="1" applyBorder="1" applyAlignment="1" applyProtection="1">
      <alignment horizontal="left" vertical="top" wrapText="1"/>
      <protection locked="0"/>
    </xf>
    <xf numFmtId="0" fontId="57" fillId="18" borderId="38" xfId="0" applyFont="1" applyFill="1" applyBorder="1" applyAlignment="1" applyProtection="1">
      <alignment horizontal="left" vertical="top" wrapText="1"/>
      <protection locked="0"/>
    </xf>
    <xf numFmtId="0" fontId="12" fillId="18" borderId="0" xfId="0" applyFont="1" applyFill="1" applyBorder="1" applyAlignment="1">
      <alignment horizontal="center" vertical="center" wrapText="1"/>
    </xf>
    <xf numFmtId="0" fontId="12" fillId="17" borderId="35" xfId="0" applyFont="1" applyFill="1" applyBorder="1" applyAlignment="1">
      <alignment horizontal="center" vertical="top" wrapText="1"/>
    </xf>
    <xf numFmtId="0" fontId="12" fillId="17" borderId="36" xfId="0" applyFont="1" applyFill="1" applyBorder="1" applyAlignment="1">
      <alignment horizontal="center" vertical="top" wrapText="1"/>
    </xf>
    <xf numFmtId="0" fontId="12" fillId="17" borderId="39" xfId="0" applyFont="1" applyFill="1" applyBorder="1" applyAlignment="1">
      <alignment horizontal="center" vertical="top" wrapText="1"/>
    </xf>
    <xf numFmtId="0" fontId="12" fillId="17" borderId="23" xfId="0" applyFont="1" applyFill="1" applyBorder="1" applyAlignment="1">
      <alignment horizontal="left" vertical="top" wrapText="1"/>
    </xf>
    <xf numFmtId="0" fontId="12" fillId="17" borderId="28" xfId="0" applyFont="1" applyFill="1" applyBorder="1" applyAlignment="1">
      <alignment horizontal="left" vertical="top" wrapText="1"/>
    </xf>
    <xf numFmtId="0" fontId="54" fillId="17" borderId="41" xfId="0" applyFont="1" applyFill="1" applyBorder="1" applyAlignment="1">
      <alignment horizontal="center" vertical="center" wrapText="1"/>
    </xf>
    <xf numFmtId="0" fontId="54" fillId="17" borderId="40" xfId="0" applyFont="1" applyFill="1" applyBorder="1" applyAlignment="1">
      <alignment horizontal="center" vertical="center" wrapText="1"/>
    </xf>
    <xf numFmtId="0" fontId="54" fillId="17" borderId="38" xfId="0" applyFont="1" applyFill="1" applyBorder="1" applyAlignment="1">
      <alignment horizontal="center" vertical="center" wrapText="1"/>
    </xf>
    <xf numFmtId="0" fontId="56" fillId="18" borderId="24" xfId="0" applyFont="1" applyFill="1" applyBorder="1" applyAlignment="1">
      <alignment horizontal="left" vertical="center" wrapText="1"/>
    </xf>
    <xf numFmtId="0" fontId="56" fillId="18" borderId="0" xfId="0" applyFont="1" applyFill="1" applyBorder="1" applyAlignment="1">
      <alignment horizontal="left" vertical="center" wrapText="1"/>
    </xf>
    <xf numFmtId="0" fontId="56" fillId="18" borderId="25" xfId="0" applyFont="1" applyFill="1" applyBorder="1" applyAlignment="1">
      <alignment horizontal="left" vertical="center" wrapText="1"/>
    </xf>
    <xf numFmtId="0" fontId="56" fillId="18" borderId="28" xfId="0" applyFont="1" applyFill="1" applyBorder="1" applyAlignment="1">
      <alignment horizontal="left" vertical="center" wrapText="1"/>
    </xf>
    <xf numFmtId="0" fontId="57" fillId="18" borderId="72" xfId="0" applyFont="1" applyFill="1" applyBorder="1" applyAlignment="1" applyProtection="1">
      <alignment horizontal="left" vertical="top" wrapText="1"/>
      <protection locked="0"/>
    </xf>
    <xf numFmtId="0" fontId="57" fillId="18" borderId="73" xfId="0" applyFont="1" applyFill="1" applyBorder="1" applyAlignment="1" applyProtection="1">
      <alignment horizontal="left" vertical="top" wrapText="1"/>
      <protection locked="0"/>
    </xf>
    <xf numFmtId="0" fontId="57" fillId="18" borderId="74" xfId="0" applyFont="1" applyFill="1" applyBorder="1" applyAlignment="1" applyProtection="1">
      <alignment horizontal="left" vertical="top" wrapText="1"/>
      <protection locked="0"/>
    </xf>
    <xf numFmtId="0" fontId="12" fillId="17" borderId="35" xfId="0" applyFont="1" applyFill="1" applyBorder="1" applyAlignment="1">
      <alignment horizontal="left" vertical="top" wrapText="1"/>
    </xf>
    <xf numFmtId="0" fontId="12" fillId="17" borderId="36" xfId="0" applyFont="1" applyFill="1" applyBorder="1" applyAlignment="1">
      <alignment horizontal="left" vertical="top" wrapText="1"/>
    </xf>
    <xf numFmtId="0" fontId="12" fillId="17" borderId="39" xfId="0" applyFont="1" applyFill="1" applyBorder="1" applyAlignment="1">
      <alignment horizontal="left" vertical="top" wrapText="1"/>
    </xf>
    <xf numFmtId="0" fontId="12" fillId="18" borderId="23" xfId="0" applyFont="1" applyFill="1" applyBorder="1" applyAlignment="1" applyProtection="1">
      <alignment horizontal="left" vertical="top" wrapText="1"/>
      <protection locked="0"/>
    </xf>
    <xf numFmtId="0" fontId="12" fillId="18" borderId="24" xfId="0" applyFont="1" applyFill="1" applyBorder="1" applyAlignment="1" applyProtection="1">
      <alignment horizontal="left" vertical="top" wrapText="1"/>
      <protection locked="0"/>
    </xf>
    <xf numFmtId="0" fontId="12" fillId="18" borderId="0" xfId="0" applyFont="1" applyFill="1" applyBorder="1" applyAlignment="1" applyProtection="1">
      <alignment horizontal="left" vertical="top" wrapText="1"/>
      <protection locked="0"/>
    </xf>
    <xf numFmtId="0" fontId="12" fillId="18" borderId="25" xfId="0" applyFont="1" applyFill="1" applyBorder="1" applyAlignment="1" applyProtection="1">
      <alignment horizontal="left" vertical="top" wrapText="1"/>
      <protection locked="0"/>
    </xf>
    <xf numFmtId="0" fontId="12" fillId="18" borderId="26" xfId="0" applyFont="1" applyFill="1" applyBorder="1" applyAlignment="1" applyProtection="1">
      <alignment horizontal="left" vertical="top" wrapText="1"/>
      <protection locked="0"/>
    </xf>
    <xf numFmtId="0" fontId="12" fillId="18" borderId="27" xfId="0" applyFont="1" applyFill="1" applyBorder="1" applyAlignment="1" applyProtection="1">
      <alignment horizontal="left" vertical="top" wrapText="1"/>
      <protection locked="0"/>
    </xf>
    <xf numFmtId="0" fontId="12" fillId="18" borderId="28" xfId="0" applyFont="1" applyFill="1" applyBorder="1" applyAlignment="1" applyProtection="1">
      <alignment horizontal="left" vertical="top" wrapText="1"/>
      <protection locked="0"/>
    </xf>
    <xf numFmtId="0" fontId="12" fillId="17" borderId="41" xfId="0" applyFont="1" applyFill="1" applyBorder="1" applyAlignment="1">
      <alignment horizontal="center" vertical="center" wrapText="1"/>
    </xf>
    <xf numFmtId="0" fontId="12" fillId="17" borderId="40" xfId="0" applyFont="1" applyFill="1" applyBorder="1" applyAlignment="1">
      <alignment horizontal="center" vertical="center" wrapText="1"/>
    </xf>
    <xf numFmtId="0" fontId="12" fillId="17" borderId="38" xfId="0" applyFont="1" applyFill="1" applyBorder="1" applyAlignment="1">
      <alignment horizontal="center" vertical="center" wrapText="1"/>
    </xf>
    <xf numFmtId="0" fontId="12" fillId="19" borderId="41" xfId="0" applyFont="1" applyFill="1" applyBorder="1" applyAlignment="1">
      <alignment horizontal="center" vertical="center" wrapText="1"/>
    </xf>
    <xf numFmtId="0" fontId="12" fillId="19" borderId="40" xfId="0" applyFont="1" applyFill="1" applyBorder="1" applyAlignment="1">
      <alignment horizontal="center" vertical="center" wrapText="1"/>
    </xf>
    <xf numFmtId="0" fontId="12" fillId="19" borderId="38" xfId="0" applyFont="1" applyFill="1" applyBorder="1" applyAlignment="1">
      <alignment horizontal="center" vertical="center" wrapText="1"/>
    </xf>
    <xf numFmtId="0" fontId="12" fillId="18" borderId="40" xfId="0" applyFont="1" applyFill="1" applyBorder="1" applyAlignment="1" applyProtection="1">
      <alignment horizontal="left" vertical="top" wrapText="1"/>
    </xf>
    <xf numFmtId="0" fontId="12" fillId="18" borderId="38" xfId="0" applyFont="1" applyFill="1" applyBorder="1" applyAlignment="1" applyProtection="1">
      <alignment horizontal="left" vertical="top" wrapText="1"/>
    </xf>
    <xf numFmtId="0" fontId="12" fillId="18" borderId="58" xfId="0" applyFont="1" applyFill="1" applyBorder="1" applyAlignment="1" applyProtection="1">
      <alignment horizontal="left" vertical="top" wrapText="1"/>
      <protection locked="0"/>
    </xf>
    <xf numFmtId="0" fontId="12" fillId="18" borderId="59" xfId="0" applyFont="1" applyFill="1" applyBorder="1" applyAlignment="1" applyProtection="1">
      <alignment horizontal="left" vertical="top" wrapText="1"/>
      <protection locked="0"/>
    </xf>
    <xf numFmtId="0" fontId="12" fillId="18" borderId="60" xfId="0" applyFont="1" applyFill="1" applyBorder="1" applyAlignment="1" applyProtection="1">
      <alignment horizontal="left" vertical="top" wrapText="1"/>
      <protection locked="0"/>
    </xf>
    <xf numFmtId="0" fontId="12" fillId="18" borderId="61" xfId="0" applyFont="1" applyFill="1" applyBorder="1" applyAlignment="1" applyProtection="1">
      <alignment horizontal="left" vertical="top" wrapText="1"/>
      <protection locked="0"/>
    </xf>
    <xf numFmtId="0" fontId="12" fillId="18" borderId="62" xfId="0" applyFont="1" applyFill="1" applyBorder="1" applyAlignment="1" applyProtection="1">
      <alignment horizontal="left" vertical="top" wrapText="1"/>
      <protection locked="0"/>
    </xf>
    <xf numFmtId="0" fontId="12" fillId="18" borderId="63" xfId="0" applyFont="1" applyFill="1" applyBorder="1" applyAlignment="1" applyProtection="1">
      <alignment horizontal="left" vertical="top" wrapText="1"/>
      <protection locked="0"/>
    </xf>
    <xf numFmtId="0" fontId="12" fillId="18" borderId="64" xfId="0" applyFont="1" applyFill="1" applyBorder="1" applyAlignment="1" applyProtection="1">
      <alignment horizontal="left" vertical="top" wrapText="1"/>
      <protection locked="0"/>
    </xf>
    <xf numFmtId="0" fontId="12" fillId="17" borderId="25" xfId="0" applyFont="1" applyFill="1" applyBorder="1" applyAlignment="1">
      <alignment horizontal="left" vertical="top" wrapText="1"/>
    </xf>
    <xf numFmtId="0" fontId="28" fillId="0" borderId="35" xfId="0" applyFont="1" applyBorder="1" applyAlignment="1">
      <alignment vertical="center" wrapText="1"/>
    </xf>
    <xf numFmtId="0" fontId="28" fillId="0" borderId="36" xfId="0" applyFont="1" applyBorder="1" applyAlignment="1">
      <alignment vertical="center" wrapText="1"/>
    </xf>
    <xf numFmtId="0" fontId="28" fillId="0" borderId="35" xfId="0" applyFont="1" applyBorder="1" applyAlignment="1">
      <alignment horizontal="center" vertical="center" wrapText="1"/>
    </xf>
    <xf numFmtId="0" fontId="28" fillId="0" borderId="36" xfId="0" applyFont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0" fontId="28" fillId="0" borderId="24" xfId="0" applyFont="1" applyBorder="1" applyAlignment="1">
      <alignment horizontal="center" vertical="center" wrapText="1"/>
    </xf>
    <xf numFmtId="0" fontId="28" fillId="0" borderId="25" xfId="0" applyFont="1" applyBorder="1" applyAlignment="1">
      <alignment horizontal="center" vertical="center" wrapText="1"/>
    </xf>
    <xf numFmtId="0" fontId="28" fillId="0" borderId="26" xfId="0" applyFont="1" applyBorder="1" applyAlignment="1">
      <alignment horizontal="center" vertical="center" wrapText="1"/>
    </xf>
    <xf numFmtId="0" fontId="28" fillId="0" borderId="28" xfId="0" applyFont="1" applyBorder="1" applyAlignment="1">
      <alignment horizontal="center" vertical="center" wrapText="1"/>
    </xf>
    <xf numFmtId="0" fontId="28" fillId="0" borderId="21" xfId="0" applyFont="1" applyBorder="1" applyAlignment="1">
      <alignment vertical="center" wrapText="1"/>
    </xf>
    <xf numFmtId="0" fontId="28" fillId="0" borderId="22" xfId="0" applyFont="1" applyBorder="1" applyAlignment="1">
      <alignment vertical="center" wrapText="1"/>
    </xf>
    <xf numFmtId="0" fontId="28" fillId="0" borderId="23" xfId="0" applyFont="1" applyBorder="1" applyAlignment="1">
      <alignment vertical="center" wrapText="1"/>
    </xf>
    <xf numFmtId="0" fontId="28" fillId="0" borderId="0" xfId="0" applyFont="1" applyAlignment="1">
      <alignment horizontal="center" vertical="center" wrapText="1"/>
    </xf>
    <xf numFmtId="0" fontId="28" fillId="0" borderId="26" xfId="0" applyFont="1" applyBorder="1" applyAlignment="1">
      <alignment vertical="center" wrapText="1"/>
    </xf>
    <xf numFmtId="0" fontId="28" fillId="0" borderId="27" xfId="0" applyFont="1" applyBorder="1" applyAlignment="1">
      <alignment vertical="center" wrapText="1"/>
    </xf>
    <xf numFmtId="0" fontId="28" fillId="0" borderId="28" xfId="0" applyFont="1" applyBorder="1" applyAlignment="1">
      <alignment vertical="center" wrapText="1"/>
    </xf>
    <xf numFmtId="0" fontId="45" fillId="15" borderId="41" xfId="0" applyFont="1" applyFill="1" applyBorder="1" applyAlignment="1">
      <alignment horizontal="center" vertical="center" wrapText="1"/>
    </xf>
    <xf numFmtId="0" fontId="45" fillId="15" borderId="40" xfId="0" applyFont="1" applyFill="1" applyBorder="1" applyAlignment="1">
      <alignment horizontal="center" vertical="center" wrapText="1"/>
    </xf>
    <xf numFmtId="0" fontId="45" fillId="15" borderId="38" xfId="0" applyFont="1" applyFill="1" applyBorder="1" applyAlignment="1">
      <alignment horizontal="center" vertical="center" wrapText="1"/>
    </xf>
    <xf numFmtId="0" fontId="33" fillId="0" borderId="3" xfId="0" applyFont="1" applyBorder="1" applyAlignment="1" applyProtection="1">
      <alignment horizontal="center" vertical="center" wrapText="1"/>
      <protection locked="0"/>
    </xf>
    <xf numFmtId="0" fontId="32" fillId="15" borderId="35" xfId="0" applyFont="1" applyFill="1" applyBorder="1" applyAlignment="1">
      <alignment horizontal="center" vertical="center" wrapText="1"/>
    </xf>
    <xf numFmtId="0" fontId="32" fillId="15" borderId="36" xfId="0" applyFont="1" applyFill="1" applyBorder="1" applyAlignment="1">
      <alignment horizontal="center" vertical="center" wrapText="1"/>
    </xf>
    <xf numFmtId="0" fontId="45" fillId="15" borderId="35" xfId="0" applyFont="1" applyFill="1" applyBorder="1" applyAlignment="1">
      <alignment horizontal="center" vertical="center" wrapText="1"/>
    </xf>
    <xf numFmtId="0" fontId="45" fillId="15" borderId="36" xfId="0" applyFont="1" applyFill="1" applyBorder="1" applyAlignment="1">
      <alignment horizontal="center" vertical="center" wrapText="1"/>
    </xf>
    <xf numFmtId="0" fontId="45" fillId="15" borderId="21" xfId="0" applyFont="1" applyFill="1" applyBorder="1" applyAlignment="1">
      <alignment horizontal="center" vertical="center" wrapText="1"/>
    </xf>
    <xf numFmtId="0" fontId="45" fillId="15" borderId="23" xfId="0" applyFont="1" applyFill="1" applyBorder="1" applyAlignment="1">
      <alignment horizontal="center" vertical="center" wrapText="1"/>
    </xf>
    <xf numFmtId="0" fontId="45" fillId="15" borderId="26" xfId="0" applyFont="1" applyFill="1" applyBorder="1" applyAlignment="1">
      <alignment horizontal="center" vertical="center" wrapText="1"/>
    </xf>
    <xf numFmtId="0" fontId="45" fillId="15" borderId="28" xfId="0" applyFont="1" applyFill="1" applyBorder="1" applyAlignment="1">
      <alignment horizontal="center" vertical="center" wrapText="1"/>
    </xf>
    <xf numFmtId="0" fontId="33" fillId="15" borderId="41" xfId="0" applyFont="1" applyFill="1" applyBorder="1" applyAlignment="1">
      <alignment horizontal="justify" vertical="center" wrapText="1"/>
    </xf>
    <xf numFmtId="0" fontId="33" fillId="15" borderId="38" xfId="0" applyFont="1" applyFill="1" applyBorder="1" applyAlignment="1">
      <alignment horizontal="justify" vertical="center" wrapText="1"/>
    </xf>
    <xf numFmtId="0" fontId="33" fillId="15" borderId="35" xfId="0" applyFont="1" applyFill="1" applyBorder="1" applyAlignment="1">
      <alignment horizontal="justify" vertical="center" wrapText="1"/>
    </xf>
    <xf numFmtId="0" fontId="33" fillId="15" borderId="36" xfId="0" applyFont="1" applyFill="1" applyBorder="1" applyAlignment="1">
      <alignment horizontal="justify" vertical="center" wrapText="1"/>
    </xf>
    <xf numFmtId="0" fontId="0" fillId="0" borderId="21" xfId="0" applyFont="1" applyBorder="1" applyAlignment="1">
      <alignment horizontal="left" vertical="top" wrapText="1"/>
    </xf>
    <xf numFmtId="0" fontId="0" fillId="0" borderId="22" xfId="0" applyFont="1" applyBorder="1" applyAlignment="1">
      <alignment horizontal="left" vertical="top" wrapText="1"/>
    </xf>
    <xf numFmtId="0" fontId="0" fillId="0" borderId="23" xfId="0" applyFont="1" applyBorder="1" applyAlignment="1">
      <alignment horizontal="left" vertical="top" wrapText="1"/>
    </xf>
    <xf numFmtId="0" fontId="0" fillId="0" borderId="24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25" xfId="0" applyFont="1" applyBorder="1" applyAlignment="1">
      <alignment horizontal="left" vertical="top" wrapText="1"/>
    </xf>
    <xf numFmtId="0" fontId="0" fillId="0" borderId="26" xfId="0" applyFont="1" applyBorder="1" applyAlignment="1">
      <alignment horizontal="left" vertical="top" wrapText="1"/>
    </xf>
    <xf numFmtId="0" fontId="0" fillId="0" borderId="27" xfId="0" applyFont="1" applyBorder="1" applyAlignment="1">
      <alignment horizontal="left" vertical="top" wrapText="1"/>
    </xf>
    <xf numFmtId="0" fontId="0" fillId="0" borderId="28" xfId="0" applyFont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Sheet1 (7)'!A1"/><Relationship Id="rId3" Type="http://schemas.openxmlformats.org/officeDocument/2006/relationships/hyperlink" Target="#'Sheet1 (2)'!A1"/><Relationship Id="rId7" Type="http://schemas.openxmlformats.org/officeDocument/2006/relationships/hyperlink" Target="#'Sheet1 (6)'!A1"/><Relationship Id="rId2" Type="http://schemas.openxmlformats.org/officeDocument/2006/relationships/hyperlink" Target="#Sheet1!A1"/><Relationship Id="rId1" Type="http://schemas.openxmlformats.org/officeDocument/2006/relationships/image" Target="../media/image1.png"/><Relationship Id="rId6" Type="http://schemas.openxmlformats.org/officeDocument/2006/relationships/hyperlink" Target="#'Sheet1 (5)'!A1"/><Relationship Id="rId11" Type="http://schemas.openxmlformats.org/officeDocument/2006/relationships/hyperlink" Target="#Sheet5!A1"/><Relationship Id="rId5" Type="http://schemas.openxmlformats.org/officeDocument/2006/relationships/hyperlink" Target="#'Sheet1 (4)'!A1"/><Relationship Id="rId10" Type="http://schemas.openxmlformats.org/officeDocument/2006/relationships/hyperlink" Target="#Sheet6!A1"/><Relationship Id="rId4" Type="http://schemas.openxmlformats.org/officeDocument/2006/relationships/hyperlink" Target="#'Sheet1 (3)'!A1"/><Relationship Id="rId9" Type="http://schemas.openxmlformats.org/officeDocument/2006/relationships/hyperlink" Target="#'Sheet4 (2)'!A1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hyperlink" Target="#'Sheet1 (7)'!A1"/><Relationship Id="rId3" Type="http://schemas.openxmlformats.org/officeDocument/2006/relationships/hyperlink" Target="#'Sheet1 (2)'!A1"/><Relationship Id="rId7" Type="http://schemas.openxmlformats.org/officeDocument/2006/relationships/hyperlink" Target="#'Sheet1 (6)'!A1"/><Relationship Id="rId2" Type="http://schemas.openxmlformats.org/officeDocument/2006/relationships/hyperlink" Target="#Sheet1!A1"/><Relationship Id="rId1" Type="http://schemas.openxmlformats.org/officeDocument/2006/relationships/image" Target="../media/image1.png"/><Relationship Id="rId6" Type="http://schemas.openxmlformats.org/officeDocument/2006/relationships/hyperlink" Target="#'Sheet1 (5)'!A1"/><Relationship Id="rId5" Type="http://schemas.openxmlformats.org/officeDocument/2006/relationships/hyperlink" Target="#'Sheet1 (4)'!A1"/><Relationship Id="rId10" Type="http://schemas.openxmlformats.org/officeDocument/2006/relationships/hyperlink" Target="#Sheet5!A1"/><Relationship Id="rId4" Type="http://schemas.openxmlformats.org/officeDocument/2006/relationships/hyperlink" Target="#'Sheet1 (3)'!A1"/><Relationship Id="rId9" Type="http://schemas.openxmlformats.org/officeDocument/2006/relationships/hyperlink" Target="#'Sheet4 (2)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Sheet9!A1"/><Relationship Id="rId2" Type="http://schemas.openxmlformats.org/officeDocument/2006/relationships/hyperlink" Target="#Sheet8!A1"/><Relationship Id="rId1" Type="http://schemas.openxmlformats.org/officeDocument/2006/relationships/hyperlink" Target="#'Sheet4 (2)'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hyperlink" Target="#Sheet9!A1"/><Relationship Id="rId2" Type="http://schemas.openxmlformats.org/officeDocument/2006/relationships/hyperlink" Target="#Sheet8!A1"/><Relationship Id="rId1" Type="http://schemas.openxmlformats.org/officeDocument/2006/relationships/hyperlink" Target="#'Sheet4 (2)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'Sheet1 (4)'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'Sheet1 (5)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Sheet6!A1"/><Relationship Id="rId2" Type="http://schemas.openxmlformats.org/officeDocument/2006/relationships/hyperlink" Target="#'Sheet4 (2)'!A1"/><Relationship Id="rId1" Type="http://schemas.openxmlformats.org/officeDocument/2006/relationships/image" Target="../media/image2.png"/><Relationship Id="rId5" Type="http://schemas.openxmlformats.org/officeDocument/2006/relationships/hyperlink" Target="#Sheet9!A1"/><Relationship Id="rId4" Type="http://schemas.openxmlformats.org/officeDocument/2006/relationships/hyperlink" Target="#Sheet8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'Sheet1 (5)'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'Sheet1 (6)'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'Sheet4 (2)'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'Sheet4 (2)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'Sheet1 (3)'!A1"/><Relationship Id="rId13" Type="http://schemas.openxmlformats.org/officeDocument/2006/relationships/hyperlink" Target="#'Sheet4 (2)'!A1"/><Relationship Id="rId3" Type="http://schemas.openxmlformats.org/officeDocument/2006/relationships/hyperlink" Target="#Table3!A1"/><Relationship Id="rId7" Type="http://schemas.openxmlformats.org/officeDocument/2006/relationships/hyperlink" Target="#'Sheet1 (2)'!A1"/><Relationship Id="rId12" Type="http://schemas.openxmlformats.org/officeDocument/2006/relationships/hyperlink" Target="#'Sheet1 (7)'!A1"/><Relationship Id="rId2" Type="http://schemas.openxmlformats.org/officeDocument/2006/relationships/hyperlink" Target="#Table2!A1"/><Relationship Id="rId1" Type="http://schemas.openxmlformats.org/officeDocument/2006/relationships/hyperlink" Target="#Table1!A1"/><Relationship Id="rId6" Type="http://schemas.openxmlformats.org/officeDocument/2006/relationships/hyperlink" Target="#Sheet1!A1"/><Relationship Id="rId11" Type="http://schemas.openxmlformats.org/officeDocument/2006/relationships/hyperlink" Target="#'Sheet1 (6)'!A1"/><Relationship Id="rId5" Type="http://schemas.openxmlformats.org/officeDocument/2006/relationships/image" Target="../media/image1.png"/><Relationship Id="rId10" Type="http://schemas.openxmlformats.org/officeDocument/2006/relationships/hyperlink" Target="#'Sheet1 (5)'!A1"/><Relationship Id="rId4" Type="http://schemas.openxmlformats.org/officeDocument/2006/relationships/hyperlink" Target="Table4.xlsm" TargetMode="External"/><Relationship Id="rId9" Type="http://schemas.openxmlformats.org/officeDocument/2006/relationships/hyperlink" Target="#'Sheet1 (4)'!A1"/><Relationship Id="rId14" Type="http://schemas.openxmlformats.org/officeDocument/2006/relationships/hyperlink" Target="#Sheet5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'Sheet1 (7)'!A1"/><Relationship Id="rId3" Type="http://schemas.openxmlformats.org/officeDocument/2006/relationships/hyperlink" Target="#'Sheet1 (2)'!A1"/><Relationship Id="rId7" Type="http://schemas.openxmlformats.org/officeDocument/2006/relationships/hyperlink" Target="#'Sheet1 (6)'!A1"/><Relationship Id="rId2" Type="http://schemas.openxmlformats.org/officeDocument/2006/relationships/hyperlink" Target="#Sheet1!A1"/><Relationship Id="rId1" Type="http://schemas.openxmlformats.org/officeDocument/2006/relationships/image" Target="../media/image1.png"/><Relationship Id="rId6" Type="http://schemas.openxmlformats.org/officeDocument/2006/relationships/hyperlink" Target="#'Sheet1 (5)'!A1"/><Relationship Id="rId5" Type="http://schemas.openxmlformats.org/officeDocument/2006/relationships/hyperlink" Target="#'Sheet1 (4)'!A1"/><Relationship Id="rId10" Type="http://schemas.openxmlformats.org/officeDocument/2006/relationships/hyperlink" Target="#Sheet5!A1"/><Relationship Id="rId4" Type="http://schemas.openxmlformats.org/officeDocument/2006/relationships/hyperlink" Target="#'Sheet1 (3)'!A1"/><Relationship Id="rId9" Type="http://schemas.openxmlformats.org/officeDocument/2006/relationships/hyperlink" Target="#'Sheet4 (2)'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'Sheet1 (7)'!A1"/><Relationship Id="rId3" Type="http://schemas.openxmlformats.org/officeDocument/2006/relationships/hyperlink" Target="#'Sheet1 (2)'!A1"/><Relationship Id="rId7" Type="http://schemas.openxmlformats.org/officeDocument/2006/relationships/hyperlink" Target="#'Sheet1 (6)'!A1"/><Relationship Id="rId2" Type="http://schemas.openxmlformats.org/officeDocument/2006/relationships/hyperlink" Target="#Sheet1!A1"/><Relationship Id="rId1" Type="http://schemas.openxmlformats.org/officeDocument/2006/relationships/image" Target="../media/image1.png"/><Relationship Id="rId6" Type="http://schemas.openxmlformats.org/officeDocument/2006/relationships/hyperlink" Target="#'Sheet1 (5)'!A1"/><Relationship Id="rId5" Type="http://schemas.openxmlformats.org/officeDocument/2006/relationships/hyperlink" Target="#'Sheet1 (4)'!A1"/><Relationship Id="rId10" Type="http://schemas.openxmlformats.org/officeDocument/2006/relationships/hyperlink" Target="#Sheet5!A1"/><Relationship Id="rId4" Type="http://schemas.openxmlformats.org/officeDocument/2006/relationships/hyperlink" Target="#'Sheet1 (3)'!A1"/><Relationship Id="rId9" Type="http://schemas.openxmlformats.org/officeDocument/2006/relationships/hyperlink" Target="#'Sheet4 (2)'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'Sheet1 (6)'!A1"/><Relationship Id="rId3" Type="http://schemas.openxmlformats.org/officeDocument/2006/relationships/hyperlink" Target="#Sheet1!A1"/><Relationship Id="rId7" Type="http://schemas.openxmlformats.org/officeDocument/2006/relationships/hyperlink" Target="#'Sheet1 (5)'!A1"/><Relationship Id="rId2" Type="http://schemas.openxmlformats.org/officeDocument/2006/relationships/image" Target="../media/image1.png"/><Relationship Id="rId1" Type="http://schemas.openxmlformats.org/officeDocument/2006/relationships/hyperlink" Target="#Table5!A1"/><Relationship Id="rId6" Type="http://schemas.openxmlformats.org/officeDocument/2006/relationships/hyperlink" Target="#'Sheet1 (4)'!A1"/><Relationship Id="rId11" Type="http://schemas.openxmlformats.org/officeDocument/2006/relationships/hyperlink" Target="#Sheet5!A1"/><Relationship Id="rId5" Type="http://schemas.openxmlformats.org/officeDocument/2006/relationships/hyperlink" Target="#'Sheet1 (3)'!A1"/><Relationship Id="rId10" Type="http://schemas.openxmlformats.org/officeDocument/2006/relationships/hyperlink" Target="#'Sheet4 (2)'!A1"/><Relationship Id="rId4" Type="http://schemas.openxmlformats.org/officeDocument/2006/relationships/hyperlink" Target="#'Sheet1 (2)'!A1"/><Relationship Id="rId9" Type="http://schemas.openxmlformats.org/officeDocument/2006/relationships/hyperlink" Target="#'Sheet1 (7)'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'Sheet1 (5)'!A1"/><Relationship Id="rId3" Type="http://schemas.openxmlformats.org/officeDocument/2006/relationships/image" Target="../media/image1.png"/><Relationship Id="rId7" Type="http://schemas.openxmlformats.org/officeDocument/2006/relationships/hyperlink" Target="#'Sheet1 (4)'!A1"/><Relationship Id="rId12" Type="http://schemas.openxmlformats.org/officeDocument/2006/relationships/hyperlink" Target="#Sheet5!A1"/><Relationship Id="rId2" Type="http://schemas.openxmlformats.org/officeDocument/2006/relationships/hyperlink" Target="#Table7!A1"/><Relationship Id="rId1" Type="http://schemas.openxmlformats.org/officeDocument/2006/relationships/hyperlink" Target="#Table6!A1"/><Relationship Id="rId6" Type="http://schemas.openxmlformats.org/officeDocument/2006/relationships/hyperlink" Target="#'Sheet1 (3)'!A1"/><Relationship Id="rId11" Type="http://schemas.openxmlformats.org/officeDocument/2006/relationships/hyperlink" Target="#'Sheet4 (2)'!A1"/><Relationship Id="rId5" Type="http://schemas.openxmlformats.org/officeDocument/2006/relationships/hyperlink" Target="#'Sheet1 (2)'!A1"/><Relationship Id="rId10" Type="http://schemas.openxmlformats.org/officeDocument/2006/relationships/hyperlink" Target="#'Sheet1 (7)'!A1"/><Relationship Id="rId4" Type="http://schemas.openxmlformats.org/officeDocument/2006/relationships/hyperlink" Target="#Sheet1!A1"/><Relationship Id="rId9" Type="http://schemas.openxmlformats.org/officeDocument/2006/relationships/hyperlink" Target="#'Sheet1 (6)'!A1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hyperlink" Target="#'Sheet1 (6)'!A1"/><Relationship Id="rId3" Type="http://schemas.openxmlformats.org/officeDocument/2006/relationships/hyperlink" Target="#Sheet1!A1"/><Relationship Id="rId7" Type="http://schemas.openxmlformats.org/officeDocument/2006/relationships/hyperlink" Target="#'Sheet1 (5)'!A1"/><Relationship Id="rId2" Type="http://schemas.openxmlformats.org/officeDocument/2006/relationships/image" Target="../media/image1.png"/><Relationship Id="rId1" Type="http://schemas.openxmlformats.org/officeDocument/2006/relationships/hyperlink" Target="#Table8!A1"/><Relationship Id="rId6" Type="http://schemas.openxmlformats.org/officeDocument/2006/relationships/hyperlink" Target="#'Sheet1 (4)'!A1"/><Relationship Id="rId11" Type="http://schemas.openxmlformats.org/officeDocument/2006/relationships/hyperlink" Target="#Sheet5!A1"/><Relationship Id="rId5" Type="http://schemas.openxmlformats.org/officeDocument/2006/relationships/hyperlink" Target="#'Sheet1 (3)'!A1"/><Relationship Id="rId10" Type="http://schemas.openxmlformats.org/officeDocument/2006/relationships/hyperlink" Target="#'Sheet4 (2)'!A1"/><Relationship Id="rId4" Type="http://schemas.openxmlformats.org/officeDocument/2006/relationships/hyperlink" Target="#'Sheet1 (2)'!A1"/><Relationship Id="rId9" Type="http://schemas.openxmlformats.org/officeDocument/2006/relationships/hyperlink" Target="#'Sheet1 (7)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152400</xdr:colOff>
      <xdr:row>9</xdr:row>
      <xdr:rowOff>161925</xdr:rowOff>
    </xdr:from>
    <xdr:to>
      <xdr:col>22</xdr:col>
      <xdr:colOff>476400</xdr:colOff>
      <xdr:row>12</xdr:row>
      <xdr:rowOff>83775</xdr:rowOff>
    </xdr:to>
    <xdr:sp macro="[0]!button108" textlink="">
      <xdr:nvSpPr>
        <xdr:cNvPr id="21" name="Oval 20"/>
        <xdr:cNvSpPr/>
      </xdr:nvSpPr>
      <xdr:spPr>
        <a:xfrm>
          <a:off x="10410825" y="1476375"/>
          <a:ext cx="324000" cy="360000"/>
        </a:xfrm>
        <a:prstGeom prst="ellips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MY" sz="2000" b="0" i="0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0</xdr:col>
      <xdr:colOff>16230</xdr:colOff>
      <xdr:row>0</xdr:row>
      <xdr:rowOff>56448</xdr:rowOff>
    </xdr:from>
    <xdr:to>
      <xdr:col>2</xdr:col>
      <xdr:colOff>303641</xdr:colOff>
      <xdr:row>81</xdr:row>
      <xdr:rowOff>99486</xdr:rowOff>
    </xdr:to>
    <xdr:grpSp>
      <xdr:nvGrpSpPr>
        <xdr:cNvPr id="22" name="Group 21"/>
        <xdr:cNvGrpSpPr/>
      </xdr:nvGrpSpPr>
      <xdr:grpSpPr>
        <a:xfrm>
          <a:off x="16230" y="56448"/>
          <a:ext cx="1529189" cy="11310760"/>
          <a:chOff x="429368" y="-318068"/>
          <a:chExt cx="1517726" cy="20263417"/>
        </a:xfrm>
      </xdr:grpSpPr>
      <xdr:pic>
        <xdr:nvPicPr>
          <xdr:cNvPr id="23" name="Picture 1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368" y="-318068"/>
            <a:ext cx="1517726" cy="10660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grpSp>
        <xdr:nvGrpSpPr>
          <xdr:cNvPr id="24" name="Group 23"/>
          <xdr:cNvGrpSpPr/>
        </xdr:nvGrpSpPr>
        <xdr:grpSpPr>
          <a:xfrm>
            <a:off x="550057" y="702467"/>
            <a:ext cx="1314450" cy="19242882"/>
            <a:chOff x="454582" y="752475"/>
            <a:chExt cx="1293256" cy="20121563"/>
          </a:xfrm>
        </xdr:grpSpPr>
        <xdr:grpSp>
          <xdr:nvGrpSpPr>
            <xdr:cNvPr id="25" name="Group 24"/>
            <xdr:cNvGrpSpPr/>
          </xdr:nvGrpSpPr>
          <xdr:grpSpPr>
            <a:xfrm>
              <a:off x="454582" y="752475"/>
              <a:ext cx="1293256" cy="20121563"/>
              <a:chOff x="454582" y="752475"/>
              <a:chExt cx="1293256" cy="20121563"/>
            </a:xfrm>
          </xdr:grpSpPr>
          <xdr:grpSp>
            <xdr:nvGrpSpPr>
              <xdr:cNvPr id="27" name="Group 19"/>
              <xdr:cNvGrpSpPr>
                <a:grpSpLocks/>
              </xdr:cNvGrpSpPr>
            </xdr:nvGrpSpPr>
            <xdr:grpSpPr bwMode="auto">
              <a:xfrm>
                <a:off x="1690717" y="752475"/>
                <a:ext cx="57121" cy="20121563"/>
                <a:chOff x="1690687" y="759622"/>
                <a:chExt cx="57152" cy="20076316"/>
              </a:xfrm>
            </xdr:grpSpPr>
            <xdr:cxnSp macro="">
              <xdr:nvCxnSpPr>
                <xdr:cNvPr id="39" name="Straight Connector 38"/>
                <xdr:cNvCxnSpPr/>
              </xdr:nvCxnSpPr>
              <xdr:spPr>
                <a:xfrm flipH="1">
                  <a:off x="1690845" y="759622"/>
                  <a:ext cx="9499" cy="20076316"/>
                </a:xfrm>
                <a:prstGeom prst="line">
                  <a:avLst/>
                </a:prstGeom>
                <a:ln w="38100">
                  <a:solidFill>
                    <a:schemeClr val="accent6">
                      <a:lumMod val="75000"/>
                    </a:schemeClr>
                  </a:solidFill>
                </a:ln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40" name="Straight Connector 39"/>
                <xdr:cNvCxnSpPr/>
              </xdr:nvCxnSpPr>
              <xdr:spPr>
                <a:xfrm flipH="1">
                  <a:off x="1738340" y="759622"/>
                  <a:ext cx="9499" cy="20076316"/>
                </a:xfrm>
                <a:prstGeom prst="line">
                  <a:avLst/>
                </a:prstGeom>
                <a:ln w="38100">
                  <a:solidFill>
                    <a:schemeClr val="accent2">
                      <a:lumMod val="75000"/>
                    </a:schemeClr>
                  </a:solidFill>
                  <a:prstDash val="solid"/>
                </a:ln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</xdr:grpSp>
          <xdr:sp macro="" textlink="">
            <xdr:nvSpPr>
              <xdr:cNvPr id="28" name="Rounded Rectangle 27">
                <a:hlinkClick xmlns:r="http://schemas.openxmlformats.org/officeDocument/2006/relationships" r:id="rId2"/>
              </xdr:cNvPr>
              <xdr:cNvSpPr/>
            </xdr:nvSpPr>
            <xdr:spPr bwMode="auto">
              <a:xfrm>
                <a:off x="454582" y="2008759"/>
                <a:ext cx="1148759" cy="432619"/>
              </a:xfrm>
              <a:prstGeom prst="roundRect">
                <a:avLst/>
              </a:prstGeom>
              <a:solidFill>
                <a:schemeClr val="accent4">
                  <a:lumMod val="20000"/>
                  <a:lumOff val="80000"/>
                </a:schemeClr>
              </a:solidFill>
            </xdr:spPr>
            <xdr:style>
              <a:lnRef idx="1">
                <a:schemeClr val="accent6"/>
              </a:lnRef>
              <a:fillRef idx="2">
                <a:schemeClr val="accent6"/>
              </a:fillRef>
              <a:effectRef idx="1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lang="en-MY" sz="1100"/>
                  <a:t>AREA 1</a:t>
                </a:r>
              </a:p>
            </xdr:txBody>
          </xdr:sp>
          <xdr:sp macro="" textlink="">
            <xdr:nvSpPr>
              <xdr:cNvPr id="29" name="Rounded Rectangle 28">
                <a:hlinkClick xmlns:r="http://schemas.openxmlformats.org/officeDocument/2006/relationships" r:id="rId3"/>
              </xdr:cNvPr>
              <xdr:cNvSpPr/>
            </xdr:nvSpPr>
            <xdr:spPr bwMode="auto">
              <a:xfrm>
                <a:off x="454582" y="2499060"/>
                <a:ext cx="1139265" cy="442233"/>
              </a:xfrm>
              <a:prstGeom prst="roundRect">
                <a:avLst/>
              </a:prstGeom>
              <a:solidFill>
                <a:schemeClr val="accent5">
                  <a:lumMod val="20000"/>
                  <a:lumOff val="80000"/>
                </a:schemeClr>
              </a:solidFill>
            </xdr:spPr>
            <xdr:style>
              <a:lnRef idx="1">
                <a:schemeClr val="accent6"/>
              </a:lnRef>
              <a:fillRef idx="2">
                <a:schemeClr val="accent6"/>
              </a:fillRef>
              <a:effectRef idx="1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lang="en-MY" sz="1100"/>
                  <a:t>AREA 2</a:t>
                </a:r>
              </a:p>
            </xdr:txBody>
          </xdr:sp>
          <xdr:sp macro="" textlink="">
            <xdr:nvSpPr>
              <xdr:cNvPr id="30" name="Rounded Rectangle 29">
                <a:hlinkClick xmlns:r="http://schemas.openxmlformats.org/officeDocument/2006/relationships" r:id="rId4"/>
              </xdr:cNvPr>
              <xdr:cNvSpPr/>
            </xdr:nvSpPr>
            <xdr:spPr bwMode="auto">
              <a:xfrm>
                <a:off x="464093" y="2989361"/>
                <a:ext cx="1139265" cy="432619"/>
              </a:xfrm>
              <a:prstGeom prst="roundRect">
                <a:avLst/>
              </a:prstGeom>
              <a:solidFill>
                <a:schemeClr val="bg2">
                  <a:lumMod val="75000"/>
                </a:schemeClr>
              </a:solidFill>
            </xdr:spPr>
            <xdr:style>
              <a:lnRef idx="1">
                <a:schemeClr val="accent6"/>
              </a:lnRef>
              <a:fillRef idx="2">
                <a:schemeClr val="accent6"/>
              </a:fillRef>
              <a:effectRef idx="1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lang="en-MY" sz="1100"/>
                  <a:t>AREA 3</a:t>
                </a:r>
              </a:p>
            </xdr:txBody>
          </xdr:sp>
          <xdr:sp macro="" textlink="">
            <xdr:nvSpPr>
              <xdr:cNvPr id="31" name="Rounded Rectangle 30">
                <a:hlinkClick xmlns:r="http://schemas.openxmlformats.org/officeDocument/2006/relationships" r:id="rId5"/>
              </xdr:cNvPr>
              <xdr:cNvSpPr/>
            </xdr:nvSpPr>
            <xdr:spPr bwMode="auto">
              <a:xfrm>
                <a:off x="454582" y="3470048"/>
                <a:ext cx="1139265" cy="442233"/>
              </a:xfrm>
              <a:prstGeom prst="roundRect">
                <a:avLst/>
              </a:prstGeom>
              <a:solidFill>
                <a:schemeClr val="accent6">
                  <a:lumMod val="60000"/>
                  <a:lumOff val="40000"/>
                </a:schemeClr>
              </a:solidFill>
            </xdr:spPr>
            <xdr:style>
              <a:lnRef idx="1">
                <a:schemeClr val="accent6"/>
              </a:lnRef>
              <a:fillRef idx="2">
                <a:schemeClr val="accent6"/>
              </a:fillRef>
              <a:effectRef idx="1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lang="en-MY" sz="1100"/>
                  <a:t>AREA 4</a:t>
                </a:r>
              </a:p>
            </xdr:txBody>
          </xdr:sp>
          <xdr:sp macro="" textlink="">
            <xdr:nvSpPr>
              <xdr:cNvPr id="32" name="Rounded Rectangle 31">
                <a:hlinkClick xmlns:r="http://schemas.openxmlformats.org/officeDocument/2006/relationships" r:id="rId6"/>
              </xdr:cNvPr>
              <xdr:cNvSpPr/>
            </xdr:nvSpPr>
            <xdr:spPr bwMode="auto">
              <a:xfrm>
                <a:off x="464093" y="3969962"/>
                <a:ext cx="1139265" cy="442233"/>
              </a:xfrm>
              <a:prstGeom prst="roundRect">
                <a:avLst/>
              </a:prstGeom>
              <a:solidFill>
                <a:schemeClr val="accent2">
                  <a:lumMod val="40000"/>
                  <a:lumOff val="60000"/>
                </a:schemeClr>
              </a:solidFill>
            </xdr:spPr>
            <xdr:style>
              <a:lnRef idx="1">
                <a:schemeClr val="accent6"/>
              </a:lnRef>
              <a:fillRef idx="2">
                <a:schemeClr val="accent6"/>
              </a:fillRef>
              <a:effectRef idx="1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lang="en-MY" sz="1100"/>
                  <a:t>AREA 5</a:t>
                </a:r>
              </a:p>
            </xdr:txBody>
          </xdr:sp>
          <xdr:sp macro="" textlink="">
            <xdr:nvSpPr>
              <xdr:cNvPr id="33" name="Rounded Rectangle 32">
                <a:hlinkClick xmlns:r="http://schemas.openxmlformats.org/officeDocument/2006/relationships" r:id="rId7"/>
              </xdr:cNvPr>
              <xdr:cNvSpPr/>
            </xdr:nvSpPr>
            <xdr:spPr bwMode="auto">
              <a:xfrm>
                <a:off x="454582" y="4460264"/>
                <a:ext cx="1148759" cy="442233"/>
              </a:xfrm>
              <a:prstGeom prst="roundRect">
                <a:avLst/>
              </a:prstGeom>
              <a:solidFill>
                <a:schemeClr val="accent5">
                  <a:lumMod val="40000"/>
                  <a:lumOff val="60000"/>
                </a:schemeClr>
              </a:solidFill>
            </xdr:spPr>
            <xdr:style>
              <a:lnRef idx="1">
                <a:schemeClr val="accent6"/>
              </a:lnRef>
              <a:fillRef idx="2">
                <a:schemeClr val="accent6"/>
              </a:fillRef>
              <a:effectRef idx="1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lang="en-MY" sz="1100"/>
                  <a:t>AREA 6</a:t>
                </a:r>
              </a:p>
            </xdr:txBody>
          </xdr:sp>
          <xdr:sp macro="" textlink="">
            <xdr:nvSpPr>
              <xdr:cNvPr id="34" name="Rounded Rectangle 33">
                <a:hlinkClick xmlns:r="http://schemas.openxmlformats.org/officeDocument/2006/relationships" r:id="rId8"/>
              </xdr:cNvPr>
              <xdr:cNvSpPr/>
            </xdr:nvSpPr>
            <xdr:spPr bwMode="auto">
              <a:xfrm>
                <a:off x="454582" y="4950565"/>
                <a:ext cx="1139265" cy="442233"/>
              </a:xfrm>
              <a:prstGeom prst="roundRect">
                <a:avLst/>
              </a:prstGeom>
              <a:solidFill>
                <a:schemeClr val="accent4">
                  <a:lumMod val="60000"/>
                  <a:lumOff val="40000"/>
                </a:schemeClr>
              </a:solidFill>
            </xdr:spPr>
            <xdr:style>
              <a:lnRef idx="1">
                <a:schemeClr val="accent6"/>
              </a:lnRef>
              <a:fillRef idx="2">
                <a:schemeClr val="accent6"/>
              </a:fillRef>
              <a:effectRef idx="1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lang="en-MY" sz="1100"/>
                  <a:t>AREA 7</a:t>
                </a:r>
              </a:p>
            </xdr:txBody>
          </xdr:sp>
          <xdr:sp macro="" textlink="">
            <xdr:nvSpPr>
              <xdr:cNvPr id="35" name="Rounded Rectangle 34">
                <a:hlinkClick xmlns:r="http://schemas.openxmlformats.org/officeDocument/2006/relationships" r:id="rId9"/>
              </xdr:cNvPr>
              <xdr:cNvSpPr/>
            </xdr:nvSpPr>
            <xdr:spPr bwMode="auto">
              <a:xfrm>
                <a:off x="464093" y="1518458"/>
                <a:ext cx="1139265" cy="442233"/>
              </a:xfrm>
              <a:prstGeom prst="roundRect">
                <a:avLst/>
              </a:prstGeom>
            </xdr:spPr>
            <xdr:style>
              <a:lnRef idx="1">
                <a:schemeClr val="accent6"/>
              </a:lnRef>
              <a:fillRef idx="2">
                <a:schemeClr val="accent6"/>
              </a:fillRef>
              <a:effectRef idx="1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lang="en-MY" sz="1100"/>
                  <a:t>MAIN</a:t>
                </a:r>
                <a:r>
                  <a:rPr lang="en-MY" sz="1100" baseline="0"/>
                  <a:t> PAGE</a:t>
                </a:r>
                <a:endParaRPr lang="en-MY" sz="1100"/>
              </a:p>
            </xdr:txBody>
          </xdr:sp>
          <xdr:sp macro="[0]!summary" textlink="">
            <xdr:nvSpPr>
              <xdr:cNvPr id="36" name="Rounded Rectangle 35"/>
              <xdr:cNvSpPr/>
            </xdr:nvSpPr>
            <xdr:spPr bwMode="auto">
              <a:xfrm>
                <a:off x="464093" y="5469707"/>
                <a:ext cx="1139265" cy="432619"/>
              </a:xfrm>
              <a:prstGeom prst="roundRect">
                <a:avLst/>
              </a:prstGeom>
            </xdr:spPr>
            <xdr:style>
              <a:lnRef idx="0">
                <a:schemeClr val="accent3"/>
              </a:lnRef>
              <a:fillRef idx="3">
                <a:schemeClr val="accent3"/>
              </a:fillRef>
              <a:effectRef idx="3">
                <a:schemeClr val="accent3"/>
              </a:effectRef>
              <a:fontRef idx="minor">
                <a:schemeClr val="lt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lang="en-MY" sz="1100">
                    <a:solidFill>
                      <a:sysClr val="windowText" lastClr="000000"/>
                    </a:solidFill>
                  </a:rPr>
                  <a:t>SUMMARY</a:t>
                </a:r>
              </a:p>
            </xdr:txBody>
          </xdr:sp>
          <xdr:sp macro="" textlink="">
            <xdr:nvSpPr>
              <xdr:cNvPr id="37" name="Rounded Rectangle 36">
                <a:hlinkClick xmlns:r="http://schemas.openxmlformats.org/officeDocument/2006/relationships" r:id="rId10"/>
              </xdr:cNvPr>
              <xdr:cNvSpPr/>
            </xdr:nvSpPr>
            <xdr:spPr bwMode="auto">
              <a:xfrm>
                <a:off x="454582" y="1037772"/>
                <a:ext cx="1139265" cy="442233"/>
              </a:xfrm>
              <a:prstGeom prst="roundRect">
                <a:avLst/>
              </a:prstGeom>
            </xdr:spPr>
            <xdr:style>
              <a:lnRef idx="1">
                <a:schemeClr val="dk1"/>
              </a:lnRef>
              <a:fillRef idx="3">
                <a:schemeClr val="dk1"/>
              </a:fillRef>
              <a:effectRef idx="2">
                <a:schemeClr val="dk1"/>
              </a:effectRef>
              <a:fontRef idx="minor">
                <a:schemeClr val="lt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lang="en-MY" sz="1000" baseline="0"/>
                  <a:t>START UP PAGE</a:t>
                </a:r>
                <a:endParaRPr lang="en-MY" sz="1000"/>
              </a:p>
            </xdr:txBody>
          </xdr:sp>
          <xdr:sp macro="" textlink="">
            <xdr:nvSpPr>
              <xdr:cNvPr id="38" name="Rounded Rectangle 37">
                <a:hlinkClick xmlns:r="http://schemas.openxmlformats.org/officeDocument/2006/relationships" r:id="rId11"/>
              </xdr:cNvPr>
              <xdr:cNvSpPr/>
            </xdr:nvSpPr>
            <xdr:spPr bwMode="auto">
              <a:xfrm>
                <a:off x="454582" y="5960008"/>
                <a:ext cx="1148759" cy="489370"/>
              </a:xfrm>
              <a:prstGeom prst="roundRect">
                <a:avLst/>
              </a:prstGeom>
              <a:solidFill>
                <a:schemeClr val="bg2">
                  <a:lumMod val="75000"/>
                </a:schemeClr>
              </a:solidFill>
            </xdr:spPr>
            <xdr:style>
              <a:lnRef idx="1">
                <a:schemeClr val="accent6"/>
              </a:lnRef>
              <a:fillRef idx="2">
                <a:schemeClr val="accent6"/>
              </a:fillRef>
              <a:effectRef idx="1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lang="en-MY" sz="1050"/>
                  <a:t>SOURCE</a:t>
                </a:r>
                <a:r>
                  <a:rPr lang="en-MY" sz="1050" baseline="0"/>
                  <a:t> OF EVIDENCE</a:t>
                </a:r>
                <a:endParaRPr lang="en-MY" sz="1050"/>
              </a:p>
            </xdr:txBody>
          </xdr:sp>
        </xdr:grpSp>
        <xdr:sp macro="[0]!report" textlink="">
          <xdr:nvSpPr>
            <xdr:cNvPr id="26" name="Rounded Rectangle 25"/>
            <xdr:cNvSpPr/>
          </xdr:nvSpPr>
          <xdr:spPr bwMode="auto">
            <a:xfrm>
              <a:off x="454582" y="6508780"/>
              <a:ext cx="1148759" cy="471073"/>
            </a:xfrm>
            <a:prstGeom prst="roundRect">
              <a:avLst/>
            </a:prstGeom>
          </xdr:spPr>
          <xdr:style>
            <a:lnRef idx="3">
              <a:schemeClr val="lt1"/>
            </a:lnRef>
            <a:fillRef idx="1">
              <a:schemeClr val="accent2"/>
            </a:fillRef>
            <a:effectRef idx="1">
              <a:schemeClr val="accent2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MY" sz="1200"/>
                <a:t>REPORT</a:t>
              </a:r>
            </a:p>
          </xdr:txBody>
        </xdr:sp>
      </xdr:grp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</xdr:colOff>
      <xdr:row>5</xdr:row>
      <xdr:rowOff>321466</xdr:rowOff>
    </xdr:from>
    <xdr:to>
      <xdr:col>3</xdr:col>
      <xdr:colOff>347812</xdr:colOff>
      <xdr:row>5</xdr:row>
      <xdr:rowOff>681466</xdr:rowOff>
    </xdr:to>
    <xdr:sp macro="[0]!button90" textlink="">
      <xdr:nvSpPr>
        <xdr:cNvPr id="19" name="Oval 18"/>
        <xdr:cNvSpPr/>
      </xdr:nvSpPr>
      <xdr:spPr>
        <a:xfrm>
          <a:off x="1845468" y="2083591"/>
          <a:ext cx="324000" cy="360000"/>
        </a:xfrm>
        <a:prstGeom prst="ellips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MY" sz="2000" b="0" i="0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3</xdr:col>
      <xdr:colOff>23812</xdr:colOff>
      <xdr:row>8</xdr:row>
      <xdr:rowOff>321466</xdr:rowOff>
    </xdr:from>
    <xdr:to>
      <xdr:col>3</xdr:col>
      <xdr:colOff>347812</xdr:colOff>
      <xdr:row>8</xdr:row>
      <xdr:rowOff>681466</xdr:rowOff>
    </xdr:to>
    <xdr:sp macro="[0]!button91" textlink="">
      <xdr:nvSpPr>
        <xdr:cNvPr id="20" name="Oval 19"/>
        <xdr:cNvSpPr/>
      </xdr:nvSpPr>
      <xdr:spPr>
        <a:xfrm>
          <a:off x="1845468" y="3226591"/>
          <a:ext cx="324000" cy="360000"/>
        </a:xfrm>
        <a:prstGeom prst="ellips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MY" sz="2000" b="0" i="0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3</xdr:col>
      <xdr:colOff>23812</xdr:colOff>
      <xdr:row>11</xdr:row>
      <xdr:rowOff>321465</xdr:rowOff>
    </xdr:from>
    <xdr:to>
      <xdr:col>3</xdr:col>
      <xdr:colOff>347812</xdr:colOff>
      <xdr:row>11</xdr:row>
      <xdr:rowOff>681465</xdr:rowOff>
    </xdr:to>
    <xdr:sp macro="[0]!button92" textlink="">
      <xdr:nvSpPr>
        <xdr:cNvPr id="34" name="Oval 33"/>
        <xdr:cNvSpPr/>
      </xdr:nvSpPr>
      <xdr:spPr>
        <a:xfrm>
          <a:off x="1845468" y="4369590"/>
          <a:ext cx="324000" cy="360000"/>
        </a:xfrm>
        <a:prstGeom prst="ellips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MY" sz="2000" b="0" i="0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3</xdr:col>
      <xdr:colOff>23812</xdr:colOff>
      <xdr:row>14</xdr:row>
      <xdr:rowOff>321465</xdr:rowOff>
    </xdr:from>
    <xdr:to>
      <xdr:col>3</xdr:col>
      <xdr:colOff>347812</xdr:colOff>
      <xdr:row>14</xdr:row>
      <xdr:rowOff>681465</xdr:rowOff>
    </xdr:to>
    <xdr:sp macro="[0]!button93" textlink="">
      <xdr:nvSpPr>
        <xdr:cNvPr id="35" name="Oval 34"/>
        <xdr:cNvSpPr/>
      </xdr:nvSpPr>
      <xdr:spPr>
        <a:xfrm>
          <a:off x="1845468" y="5714996"/>
          <a:ext cx="324000" cy="360000"/>
        </a:xfrm>
        <a:prstGeom prst="ellips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MY" sz="2000" b="0" i="0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3</xdr:col>
      <xdr:colOff>23812</xdr:colOff>
      <xdr:row>17</xdr:row>
      <xdr:rowOff>321466</xdr:rowOff>
    </xdr:from>
    <xdr:to>
      <xdr:col>3</xdr:col>
      <xdr:colOff>347812</xdr:colOff>
      <xdr:row>17</xdr:row>
      <xdr:rowOff>681466</xdr:rowOff>
    </xdr:to>
    <xdr:sp macro="[0]!button94" textlink="">
      <xdr:nvSpPr>
        <xdr:cNvPr id="36" name="Oval 35"/>
        <xdr:cNvSpPr/>
      </xdr:nvSpPr>
      <xdr:spPr>
        <a:xfrm>
          <a:off x="1845468" y="7429497"/>
          <a:ext cx="324000" cy="360000"/>
        </a:xfrm>
        <a:prstGeom prst="ellips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MY" sz="2000" b="0" i="0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3</xdr:col>
      <xdr:colOff>23812</xdr:colOff>
      <xdr:row>20</xdr:row>
      <xdr:rowOff>321467</xdr:rowOff>
    </xdr:from>
    <xdr:to>
      <xdr:col>3</xdr:col>
      <xdr:colOff>347812</xdr:colOff>
      <xdr:row>20</xdr:row>
      <xdr:rowOff>681467</xdr:rowOff>
    </xdr:to>
    <xdr:sp macro="[0]!button95" textlink="">
      <xdr:nvSpPr>
        <xdr:cNvPr id="37" name="Oval 36"/>
        <xdr:cNvSpPr/>
      </xdr:nvSpPr>
      <xdr:spPr>
        <a:xfrm>
          <a:off x="1845468" y="8572498"/>
          <a:ext cx="324000" cy="360000"/>
        </a:xfrm>
        <a:prstGeom prst="ellips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MY" sz="2000" b="0" i="0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3</xdr:col>
      <xdr:colOff>23812</xdr:colOff>
      <xdr:row>23</xdr:row>
      <xdr:rowOff>333372</xdr:rowOff>
    </xdr:from>
    <xdr:to>
      <xdr:col>3</xdr:col>
      <xdr:colOff>347812</xdr:colOff>
      <xdr:row>23</xdr:row>
      <xdr:rowOff>693372</xdr:rowOff>
    </xdr:to>
    <xdr:sp macro="[0]!button96" textlink="">
      <xdr:nvSpPr>
        <xdr:cNvPr id="38" name="Oval 37"/>
        <xdr:cNvSpPr/>
      </xdr:nvSpPr>
      <xdr:spPr>
        <a:xfrm>
          <a:off x="1845468" y="9727403"/>
          <a:ext cx="324000" cy="360000"/>
        </a:xfrm>
        <a:prstGeom prst="ellips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MY" sz="2000" b="0" i="0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3</xdr:col>
      <xdr:colOff>23812</xdr:colOff>
      <xdr:row>26</xdr:row>
      <xdr:rowOff>309563</xdr:rowOff>
    </xdr:from>
    <xdr:to>
      <xdr:col>3</xdr:col>
      <xdr:colOff>347812</xdr:colOff>
      <xdr:row>26</xdr:row>
      <xdr:rowOff>669563</xdr:rowOff>
    </xdr:to>
    <xdr:sp macro="[0]!button97" textlink="">
      <xdr:nvSpPr>
        <xdr:cNvPr id="39" name="Oval 38"/>
        <xdr:cNvSpPr/>
      </xdr:nvSpPr>
      <xdr:spPr>
        <a:xfrm>
          <a:off x="1845468" y="10846594"/>
          <a:ext cx="324000" cy="360000"/>
        </a:xfrm>
        <a:prstGeom prst="ellips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MY" sz="2000" b="0" i="0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3</xdr:col>
      <xdr:colOff>23812</xdr:colOff>
      <xdr:row>29</xdr:row>
      <xdr:rowOff>321465</xdr:rowOff>
    </xdr:from>
    <xdr:to>
      <xdr:col>3</xdr:col>
      <xdr:colOff>347812</xdr:colOff>
      <xdr:row>29</xdr:row>
      <xdr:rowOff>681465</xdr:rowOff>
    </xdr:to>
    <xdr:sp macro="[0]!button98" textlink="">
      <xdr:nvSpPr>
        <xdr:cNvPr id="40" name="Oval 39"/>
        <xdr:cNvSpPr/>
      </xdr:nvSpPr>
      <xdr:spPr>
        <a:xfrm>
          <a:off x="1845468" y="12001496"/>
          <a:ext cx="324000" cy="360000"/>
        </a:xfrm>
        <a:prstGeom prst="ellips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MY" sz="2000" b="0" i="0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4</xdr:col>
      <xdr:colOff>333375</xdr:colOff>
      <xdr:row>0</xdr:row>
      <xdr:rowOff>95250</xdr:rowOff>
    </xdr:from>
    <xdr:to>
      <xdr:col>11</xdr:col>
      <xdr:colOff>1765800</xdr:colOff>
      <xdr:row>3</xdr:row>
      <xdr:rowOff>60437</xdr:rowOff>
    </xdr:to>
    <xdr:grpSp>
      <xdr:nvGrpSpPr>
        <xdr:cNvPr id="25" name="Group 24"/>
        <xdr:cNvGrpSpPr/>
      </xdr:nvGrpSpPr>
      <xdr:grpSpPr>
        <a:xfrm>
          <a:off x="855486" y="95250"/>
          <a:ext cx="10675203" cy="727187"/>
          <a:chOff x="847725" y="44897"/>
          <a:chExt cx="10490700" cy="708137"/>
        </a:xfrm>
      </xdr:grpSpPr>
      <xdr:pic>
        <xdr:nvPicPr>
          <xdr:cNvPr id="26" name="Picture 1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47725" y="95250"/>
            <a:ext cx="1476000" cy="65778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7" name="Oval 26">
            <a:hlinkClick xmlns:r="http://schemas.openxmlformats.org/officeDocument/2006/relationships" r:id="rId2"/>
          </xdr:cNvPr>
          <xdr:cNvSpPr/>
        </xdr:nvSpPr>
        <xdr:spPr bwMode="auto">
          <a:xfrm>
            <a:off x="7724775" y="402215"/>
            <a:ext cx="288000" cy="288000"/>
          </a:xfrm>
          <a:prstGeom prst="ellipse">
            <a:avLst/>
          </a:prstGeom>
          <a:solidFill>
            <a:schemeClr val="accent4">
              <a:lumMod val="20000"/>
              <a:lumOff val="80000"/>
            </a:schemeClr>
          </a:solidFill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MY" sz="1800"/>
              <a:t>1</a:t>
            </a:r>
          </a:p>
        </xdr:txBody>
      </xdr:sp>
      <xdr:sp macro="" textlink="">
        <xdr:nvSpPr>
          <xdr:cNvPr id="28" name="Oval 27">
            <a:hlinkClick xmlns:r="http://schemas.openxmlformats.org/officeDocument/2006/relationships" r:id="rId3"/>
          </xdr:cNvPr>
          <xdr:cNvSpPr/>
        </xdr:nvSpPr>
        <xdr:spPr bwMode="auto">
          <a:xfrm>
            <a:off x="8048625" y="404378"/>
            <a:ext cx="288000" cy="288000"/>
          </a:xfrm>
          <a:prstGeom prst="ellipse">
            <a:avLst/>
          </a:prstGeom>
          <a:solidFill>
            <a:schemeClr val="accent5">
              <a:lumMod val="20000"/>
              <a:lumOff val="80000"/>
            </a:schemeClr>
          </a:solidFill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MY" sz="1800"/>
              <a:t>2</a:t>
            </a:r>
          </a:p>
        </xdr:txBody>
      </xdr:sp>
      <xdr:sp macro="" textlink="">
        <xdr:nvSpPr>
          <xdr:cNvPr id="29" name="Oval 28">
            <a:hlinkClick xmlns:r="http://schemas.openxmlformats.org/officeDocument/2006/relationships" r:id="rId4"/>
          </xdr:cNvPr>
          <xdr:cNvSpPr/>
        </xdr:nvSpPr>
        <xdr:spPr bwMode="auto">
          <a:xfrm>
            <a:off x="8372617" y="397018"/>
            <a:ext cx="288000" cy="288000"/>
          </a:xfrm>
          <a:prstGeom prst="ellipse">
            <a:avLst/>
          </a:prstGeom>
          <a:solidFill>
            <a:schemeClr val="bg2">
              <a:lumMod val="75000"/>
            </a:schemeClr>
          </a:solidFill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MY" sz="1800"/>
              <a:t>3</a:t>
            </a:r>
          </a:p>
        </xdr:txBody>
      </xdr:sp>
      <xdr:sp macro="" textlink="">
        <xdr:nvSpPr>
          <xdr:cNvPr id="32" name="Oval 31">
            <a:hlinkClick xmlns:r="http://schemas.openxmlformats.org/officeDocument/2006/relationships" r:id="rId5"/>
          </xdr:cNvPr>
          <xdr:cNvSpPr/>
        </xdr:nvSpPr>
        <xdr:spPr bwMode="auto">
          <a:xfrm>
            <a:off x="8696325" y="399513"/>
            <a:ext cx="288000" cy="288000"/>
          </a:xfrm>
          <a:prstGeom prst="ellipse">
            <a:avLst/>
          </a:prstGeom>
          <a:solidFill>
            <a:schemeClr val="accent6">
              <a:lumMod val="60000"/>
              <a:lumOff val="40000"/>
            </a:schemeClr>
          </a:solidFill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MY" sz="1800"/>
              <a:t>4</a:t>
            </a:r>
          </a:p>
        </xdr:txBody>
      </xdr:sp>
      <xdr:sp macro="" textlink="">
        <xdr:nvSpPr>
          <xdr:cNvPr id="33" name="Oval 32">
            <a:hlinkClick xmlns:r="http://schemas.openxmlformats.org/officeDocument/2006/relationships" r:id="rId6"/>
          </xdr:cNvPr>
          <xdr:cNvSpPr/>
        </xdr:nvSpPr>
        <xdr:spPr bwMode="auto">
          <a:xfrm>
            <a:off x="9010792" y="401345"/>
            <a:ext cx="288000" cy="288000"/>
          </a:xfrm>
          <a:prstGeom prst="ellipse">
            <a:avLst/>
          </a:prstGeom>
          <a:solidFill>
            <a:schemeClr val="accent2">
              <a:lumMod val="40000"/>
              <a:lumOff val="60000"/>
            </a:schemeClr>
          </a:solidFill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MY" sz="1800"/>
              <a:t>5</a:t>
            </a:r>
          </a:p>
        </xdr:txBody>
      </xdr:sp>
      <xdr:sp macro="" textlink="">
        <xdr:nvSpPr>
          <xdr:cNvPr id="41" name="Oval 40">
            <a:hlinkClick xmlns:r="http://schemas.openxmlformats.org/officeDocument/2006/relationships" r:id="rId7"/>
          </xdr:cNvPr>
          <xdr:cNvSpPr/>
        </xdr:nvSpPr>
        <xdr:spPr bwMode="auto">
          <a:xfrm>
            <a:off x="9334500" y="403510"/>
            <a:ext cx="288000" cy="288000"/>
          </a:xfrm>
          <a:prstGeom prst="ellipse">
            <a:avLst/>
          </a:prstGeom>
          <a:solidFill>
            <a:schemeClr val="accent5">
              <a:lumMod val="40000"/>
              <a:lumOff val="60000"/>
            </a:schemeClr>
          </a:solidFill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MY" sz="1800"/>
              <a:t>6</a:t>
            </a:r>
          </a:p>
        </xdr:txBody>
      </xdr:sp>
      <xdr:sp macro="" textlink="">
        <xdr:nvSpPr>
          <xdr:cNvPr id="42" name="Oval 41">
            <a:hlinkClick xmlns:r="http://schemas.openxmlformats.org/officeDocument/2006/relationships" r:id="rId8"/>
          </xdr:cNvPr>
          <xdr:cNvSpPr/>
        </xdr:nvSpPr>
        <xdr:spPr bwMode="auto">
          <a:xfrm>
            <a:off x="9648825" y="396150"/>
            <a:ext cx="288000" cy="288000"/>
          </a:xfrm>
          <a:prstGeom prst="ellipse">
            <a:avLst/>
          </a:prstGeom>
          <a:solidFill>
            <a:schemeClr val="accent4">
              <a:lumMod val="60000"/>
              <a:lumOff val="40000"/>
            </a:schemeClr>
          </a:solidFill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MY" sz="1800"/>
              <a:t>7</a:t>
            </a:r>
          </a:p>
        </xdr:txBody>
      </xdr:sp>
      <xdr:sp macro="" textlink="">
        <xdr:nvSpPr>
          <xdr:cNvPr id="43" name="Rounded Rectangle 42">
            <a:hlinkClick xmlns:r="http://schemas.openxmlformats.org/officeDocument/2006/relationships" r:id="rId9"/>
          </xdr:cNvPr>
          <xdr:cNvSpPr/>
        </xdr:nvSpPr>
        <xdr:spPr bwMode="auto">
          <a:xfrm>
            <a:off x="6029467" y="47624"/>
            <a:ext cx="1080000" cy="257176"/>
          </a:xfrm>
          <a:prstGeom prst="round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MY" sz="1100"/>
              <a:t>MAIN</a:t>
            </a:r>
            <a:r>
              <a:rPr lang="en-MY" sz="1100" baseline="0"/>
              <a:t> PAGE</a:t>
            </a:r>
            <a:endParaRPr lang="en-MY" sz="1100"/>
          </a:p>
        </xdr:txBody>
      </xdr:sp>
      <xdr:sp macro="[0]!summary" textlink="">
        <xdr:nvSpPr>
          <xdr:cNvPr id="44" name="Rounded Rectangle 43"/>
          <xdr:cNvSpPr/>
        </xdr:nvSpPr>
        <xdr:spPr bwMode="auto">
          <a:xfrm>
            <a:off x="10249042" y="44897"/>
            <a:ext cx="1080000" cy="252000"/>
          </a:xfrm>
          <a:prstGeom prst="roundRect">
            <a:avLst/>
          </a:prstGeom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MY" sz="1100">
                <a:solidFill>
                  <a:sysClr val="windowText" lastClr="000000"/>
                </a:solidFill>
              </a:rPr>
              <a:t>SUMMARY</a:t>
            </a:r>
          </a:p>
        </xdr:txBody>
      </xdr:sp>
      <xdr:sp macro="" textlink="">
        <xdr:nvSpPr>
          <xdr:cNvPr id="45" name="Rounded Rectangle 44">
            <a:hlinkClick xmlns:r="http://schemas.openxmlformats.org/officeDocument/2006/relationships" r:id="rId10"/>
          </xdr:cNvPr>
          <xdr:cNvSpPr/>
        </xdr:nvSpPr>
        <xdr:spPr bwMode="auto">
          <a:xfrm>
            <a:off x="6038850" y="447110"/>
            <a:ext cx="1440000" cy="252000"/>
          </a:xfrm>
          <a:prstGeom prst="roundRect">
            <a:avLst/>
          </a:prstGeom>
          <a:solidFill>
            <a:schemeClr val="bg2">
              <a:lumMod val="75000"/>
            </a:schemeClr>
          </a:solidFill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MY" sz="1050"/>
              <a:t>SOURCE</a:t>
            </a:r>
            <a:r>
              <a:rPr lang="en-MY" sz="1050" baseline="0"/>
              <a:t> OF EVIDENCE</a:t>
            </a:r>
            <a:endParaRPr lang="en-MY" sz="1050"/>
          </a:p>
        </xdr:txBody>
      </xdr:sp>
      <xdr:sp macro="[0]!report" textlink="">
        <xdr:nvSpPr>
          <xdr:cNvPr id="46" name="Rounded Rectangle 45"/>
          <xdr:cNvSpPr/>
        </xdr:nvSpPr>
        <xdr:spPr bwMode="auto">
          <a:xfrm>
            <a:off x="10258425" y="428992"/>
            <a:ext cx="1080000" cy="252000"/>
          </a:xfrm>
          <a:prstGeom prst="roundRect">
            <a:avLst/>
          </a:prstGeom>
        </xdr:spPr>
        <xdr:style>
          <a:lnRef idx="3">
            <a:schemeClr val="lt1"/>
          </a:lnRef>
          <a:fillRef idx="1">
            <a:schemeClr val="accent2"/>
          </a:fillRef>
          <a:effectRef idx="1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MY" sz="1200"/>
              <a:t>REPORT</a:t>
            </a:r>
          </a:p>
        </xdr:txBody>
      </xdr:sp>
      <xdr:sp macro="" textlink="">
        <xdr:nvSpPr>
          <xdr:cNvPr id="47" name="Rounded Rectangle 46"/>
          <xdr:cNvSpPr/>
        </xdr:nvSpPr>
        <xdr:spPr bwMode="auto">
          <a:xfrm>
            <a:off x="8515492" y="47624"/>
            <a:ext cx="612000" cy="257176"/>
          </a:xfrm>
          <a:prstGeom prst="roundRect">
            <a:avLst/>
          </a:prstGeom>
          <a:ln>
            <a:noFill/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MY" sz="1100"/>
              <a:t>AREA</a:t>
            </a: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1562100</xdr:colOff>
      <xdr:row>0</xdr:row>
      <xdr:rowOff>85725</xdr:rowOff>
    </xdr:from>
    <xdr:to>
      <xdr:col>2</xdr:col>
      <xdr:colOff>0</xdr:colOff>
      <xdr:row>2</xdr:row>
      <xdr:rowOff>152400</xdr:rowOff>
    </xdr:to>
    <xdr:sp macro="" textlink="">
      <xdr:nvSpPr>
        <xdr:cNvPr id="2" name="Left Arrow 1">
          <a:hlinkClick xmlns:r="http://schemas.openxmlformats.org/officeDocument/2006/relationships" r:id="rId1"/>
        </xdr:cNvPr>
        <xdr:cNvSpPr/>
      </xdr:nvSpPr>
      <xdr:spPr>
        <a:xfrm>
          <a:off x="1924050" y="85725"/>
          <a:ext cx="676275" cy="447675"/>
        </a:xfrm>
        <a:prstGeom prst="leftArrow">
          <a:avLst>
            <a:gd name="adj1" fmla="val 72222"/>
            <a:gd name="adj2" fmla="val 50000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MY" sz="1100" b="1">
              <a:solidFill>
                <a:schemeClr val="bg1"/>
              </a:solidFill>
            </a:rPr>
            <a:t>BACK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410951</xdr:colOff>
      <xdr:row>61</xdr:row>
      <xdr:rowOff>127604</xdr:rowOff>
    </xdr:from>
    <xdr:to>
      <xdr:col>14</xdr:col>
      <xdr:colOff>121218</xdr:colOff>
      <xdr:row>63</xdr:row>
      <xdr:rowOff>32355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6566218" y="10770204"/>
          <a:ext cx="540000" cy="277284"/>
        </a:xfrm>
        <a:prstGeom prst="round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MY" sz="900" b="1" i="0">
              <a:solidFill>
                <a:srgbClr val="FF0000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BACK</a:t>
          </a:r>
        </a:p>
      </xdr:txBody>
    </xdr:sp>
    <xdr:clientData/>
  </xdr:twoCellAnchor>
  <xdr:twoCellAnchor>
    <xdr:from>
      <xdr:col>0</xdr:col>
      <xdr:colOff>0</xdr:colOff>
      <xdr:row>61</xdr:row>
      <xdr:rowOff>93737</xdr:rowOff>
    </xdr:from>
    <xdr:to>
      <xdr:col>2</xdr:col>
      <xdr:colOff>71760</xdr:colOff>
      <xdr:row>63</xdr:row>
      <xdr:rowOff>4645</xdr:rowOff>
    </xdr:to>
    <xdr:sp macro="[0]!PPrint" textlink="">
      <xdr:nvSpPr>
        <xdr:cNvPr id="3" name="Rounded Rectangle 2"/>
        <xdr:cNvSpPr/>
      </xdr:nvSpPr>
      <xdr:spPr>
        <a:xfrm>
          <a:off x="0" y="10837937"/>
          <a:ext cx="468000" cy="276668"/>
        </a:xfrm>
        <a:prstGeom prst="round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MY" sz="900" b="1" i="0">
              <a:solidFill>
                <a:srgbClr val="FF0000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PRINT</a:t>
          </a:r>
        </a:p>
      </xdr:txBody>
    </xdr:sp>
    <xdr:clientData/>
  </xdr:twoCellAnchor>
  <xdr:twoCellAnchor>
    <xdr:from>
      <xdr:col>12</xdr:col>
      <xdr:colOff>394018</xdr:colOff>
      <xdr:row>0</xdr:row>
      <xdr:rowOff>6954</xdr:rowOff>
    </xdr:from>
    <xdr:to>
      <xdr:col>14</xdr:col>
      <xdr:colOff>104285</xdr:colOff>
      <xdr:row>4</xdr:row>
      <xdr:rowOff>159355</xdr:rowOff>
    </xdr:to>
    <xdr:sp macro="" textlink="">
      <xdr:nvSpPr>
        <xdr:cNvPr id="4" name="Rounded Rectangle 3">
          <a:hlinkClick xmlns:r="http://schemas.openxmlformats.org/officeDocument/2006/relationships" r:id="rId1"/>
        </xdr:cNvPr>
        <xdr:cNvSpPr/>
      </xdr:nvSpPr>
      <xdr:spPr>
        <a:xfrm>
          <a:off x="7232968" y="6954"/>
          <a:ext cx="605617" cy="266701"/>
        </a:xfrm>
        <a:prstGeom prst="round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MY" sz="900" b="1" i="0">
              <a:solidFill>
                <a:srgbClr val="FF0000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BACK</a:t>
          </a:r>
        </a:p>
      </xdr:txBody>
    </xdr:sp>
    <xdr:clientData/>
  </xdr:twoCellAnchor>
  <xdr:oneCellAnchor>
    <xdr:from>
      <xdr:col>6</xdr:col>
      <xdr:colOff>534667</xdr:colOff>
      <xdr:row>67</xdr:row>
      <xdr:rowOff>137375</xdr:rowOff>
    </xdr:from>
    <xdr:ext cx="486928" cy="264560"/>
    <xdr:sp macro="" textlink="">
      <xdr:nvSpPr>
        <xdr:cNvPr id="5" name="TextBox 4">
          <a:hlinkClick xmlns:r="http://schemas.openxmlformats.org/officeDocument/2006/relationships" r:id="rId2"/>
        </xdr:cNvPr>
        <xdr:cNvSpPr txBox="1"/>
      </xdr:nvSpPr>
      <xdr:spPr>
        <a:xfrm>
          <a:off x="3434500" y="12364653"/>
          <a:ext cx="48692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MY" sz="1100" u="sng">
              <a:solidFill>
                <a:srgbClr val="FF0000"/>
              </a:solidFill>
            </a:rPr>
            <a:t>HERE</a:t>
          </a:r>
        </a:p>
      </xdr:txBody>
    </xdr:sp>
    <xdr:clientData/>
  </xdr:oneCellAnchor>
  <xdr:oneCellAnchor>
    <xdr:from>
      <xdr:col>4</xdr:col>
      <xdr:colOff>554565</xdr:colOff>
      <xdr:row>95</xdr:row>
      <xdr:rowOff>148161</xdr:rowOff>
    </xdr:from>
    <xdr:ext cx="486928" cy="264560"/>
    <xdr:sp macro="" textlink="">
      <xdr:nvSpPr>
        <xdr:cNvPr id="6" name="TextBox 5">
          <a:hlinkClick xmlns:r="http://schemas.openxmlformats.org/officeDocument/2006/relationships" r:id="rId3"/>
        </xdr:cNvPr>
        <xdr:cNvSpPr txBox="1"/>
      </xdr:nvSpPr>
      <xdr:spPr>
        <a:xfrm>
          <a:off x="2297287" y="17688272"/>
          <a:ext cx="48692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MY" sz="1100" u="sng">
              <a:solidFill>
                <a:srgbClr val="FF0000"/>
              </a:solidFill>
            </a:rPr>
            <a:t>HERE</a:t>
          </a: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410951</xdr:colOff>
      <xdr:row>61</xdr:row>
      <xdr:rowOff>127604</xdr:rowOff>
    </xdr:from>
    <xdr:to>
      <xdr:col>14</xdr:col>
      <xdr:colOff>121218</xdr:colOff>
      <xdr:row>63</xdr:row>
      <xdr:rowOff>0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6552671" y="10567004"/>
          <a:ext cx="533227" cy="270511"/>
        </a:xfrm>
        <a:prstGeom prst="round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MY" sz="900" b="1" i="0">
              <a:solidFill>
                <a:srgbClr val="FF0000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BACK</a:t>
          </a:r>
        </a:p>
      </xdr:txBody>
    </xdr:sp>
    <xdr:clientData/>
  </xdr:twoCellAnchor>
  <xdr:twoCellAnchor>
    <xdr:from>
      <xdr:col>0</xdr:col>
      <xdr:colOff>0</xdr:colOff>
      <xdr:row>61</xdr:row>
      <xdr:rowOff>93737</xdr:rowOff>
    </xdr:from>
    <xdr:to>
      <xdr:col>2</xdr:col>
      <xdr:colOff>36200</xdr:colOff>
      <xdr:row>62</xdr:row>
      <xdr:rowOff>184754</xdr:rowOff>
    </xdr:to>
    <xdr:sp macro="[0]!PPrint1" textlink="">
      <xdr:nvSpPr>
        <xdr:cNvPr id="3" name="Rounded Rectangle 2"/>
        <xdr:cNvSpPr/>
      </xdr:nvSpPr>
      <xdr:spPr>
        <a:xfrm>
          <a:off x="0" y="11041137"/>
          <a:ext cx="468000" cy="277284"/>
        </a:xfrm>
        <a:prstGeom prst="round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MY" sz="900" b="1" i="0">
              <a:solidFill>
                <a:srgbClr val="FF0000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PRINT</a:t>
          </a:r>
        </a:p>
      </xdr:txBody>
    </xdr:sp>
    <xdr:clientData/>
  </xdr:twoCellAnchor>
  <xdr:twoCellAnchor>
    <xdr:from>
      <xdr:col>12</xdr:col>
      <xdr:colOff>397407</xdr:colOff>
      <xdr:row>0</xdr:row>
      <xdr:rowOff>9068</xdr:rowOff>
    </xdr:from>
    <xdr:to>
      <xdr:col>14</xdr:col>
      <xdr:colOff>107674</xdr:colOff>
      <xdr:row>4</xdr:row>
      <xdr:rowOff>118530</xdr:rowOff>
    </xdr:to>
    <xdr:sp macro="" textlink="">
      <xdr:nvSpPr>
        <xdr:cNvPr id="4" name="Rounded Rectangle 3">
          <a:hlinkClick xmlns:r="http://schemas.openxmlformats.org/officeDocument/2006/relationships" r:id="rId1"/>
        </xdr:cNvPr>
        <xdr:cNvSpPr/>
      </xdr:nvSpPr>
      <xdr:spPr>
        <a:xfrm>
          <a:off x="7204607" y="9068"/>
          <a:ext cx="607734" cy="244929"/>
        </a:xfrm>
        <a:prstGeom prst="round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MY" sz="900" b="1" i="0">
              <a:solidFill>
                <a:srgbClr val="FF0000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BACK</a:t>
          </a:r>
        </a:p>
      </xdr:txBody>
    </xdr:sp>
    <xdr:clientData/>
  </xdr:twoCellAnchor>
  <xdr:twoCellAnchor>
    <xdr:from>
      <xdr:col>12</xdr:col>
      <xdr:colOff>410951</xdr:colOff>
      <xdr:row>61</xdr:row>
      <xdr:rowOff>127604</xdr:rowOff>
    </xdr:from>
    <xdr:to>
      <xdr:col>14</xdr:col>
      <xdr:colOff>121218</xdr:colOff>
      <xdr:row>63</xdr:row>
      <xdr:rowOff>32355</xdr:rowOff>
    </xdr:to>
    <xdr:sp macro="" textlink="">
      <xdr:nvSpPr>
        <xdr:cNvPr id="5" name="Rounded Rectangle 4">
          <a:hlinkClick xmlns:r="http://schemas.openxmlformats.org/officeDocument/2006/relationships" r:id="rId1"/>
        </xdr:cNvPr>
        <xdr:cNvSpPr/>
      </xdr:nvSpPr>
      <xdr:spPr>
        <a:xfrm>
          <a:off x="6773651" y="11284554"/>
          <a:ext cx="554817" cy="273051"/>
        </a:xfrm>
        <a:prstGeom prst="round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MY" sz="900" b="1" i="0">
              <a:solidFill>
                <a:srgbClr val="FF0000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BACK</a:t>
          </a:r>
        </a:p>
      </xdr:txBody>
    </xdr:sp>
    <xdr:clientData/>
  </xdr:twoCellAnchor>
  <xdr:twoCellAnchor>
    <xdr:from>
      <xdr:col>0</xdr:col>
      <xdr:colOff>0</xdr:colOff>
      <xdr:row>61</xdr:row>
      <xdr:rowOff>93737</xdr:rowOff>
    </xdr:from>
    <xdr:to>
      <xdr:col>2</xdr:col>
      <xdr:colOff>71760</xdr:colOff>
      <xdr:row>63</xdr:row>
      <xdr:rowOff>4645</xdr:rowOff>
    </xdr:to>
    <xdr:sp macro="[0]!PPrint" textlink="">
      <xdr:nvSpPr>
        <xdr:cNvPr id="6" name="Rounded Rectangle 5"/>
        <xdr:cNvSpPr/>
      </xdr:nvSpPr>
      <xdr:spPr>
        <a:xfrm>
          <a:off x="0" y="11250687"/>
          <a:ext cx="516260" cy="279208"/>
        </a:xfrm>
        <a:prstGeom prst="round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MY" sz="900" b="1" i="0">
              <a:solidFill>
                <a:srgbClr val="FF0000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PRINT</a:t>
          </a:r>
        </a:p>
      </xdr:txBody>
    </xdr:sp>
    <xdr:clientData/>
  </xdr:twoCellAnchor>
  <xdr:oneCellAnchor>
    <xdr:from>
      <xdr:col>6</xdr:col>
      <xdr:colOff>534667</xdr:colOff>
      <xdr:row>67</xdr:row>
      <xdr:rowOff>137375</xdr:rowOff>
    </xdr:from>
    <xdr:ext cx="486928" cy="264560"/>
    <xdr:sp macro="" textlink="">
      <xdr:nvSpPr>
        <xdr:cNvPr id="7" name="TextBox 6">
          <a:hlinkClick xmlns:r="http://schemas.openxmlformats.org/officeDocument/2006/relationships" r:id="rId2"/>
        </xdr:cNvPr>
        <xdr:cNvSpPr txBox="1"/>
      </xdr:nvSpPr>
      <xdr:spPr>
        <a:xfrm>
          <a:off x="3430267" y="12399225"/>
          <a:ext cx="48692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MY" sz="1100" u="sng">
              <a:solidFill>
                <a:srgbClr val="FF0000"/>
              </a:solidFill>
            </a:rPr>
            <a:t>HERE</a:t>
          </a:r>
        </a:p>
      </xdr:txBody>
    </xdr:sp>
    <xdr:clientData/>
  </xdr:oneCellAnchor>
  <xdr:oneCellAnchor>
    <xdr:from>
      <xdr:col>4</xdr:col>
      <xdr:colOff>554565</xdr:colOff>
      <xdr:row>95</xdr:row>
      <xdr:rowOff>148161</xdr:rowOff>
    </xdr:from>
    <xdr:ext cx="486928" cy="264560"/>
    <xdr:sp macro="" textlink="">
      <xdr:nvSpPr>
        <xdr:cNvPr id="8" name="TextBox 7">
          <a:hlinkClick xmlns:r="http://schemas.openxmlformats.org/officeDocument/2006/relationships" r:id="rId3"/>
        </xdr:cNvPr>
        <xdr:cNvSpPr txBox="1"/>
      </xdr:nvSpPr>
      <xdr:spPr>
        <a:xfrm>
          <a:off x="2294465" y="17744011"/>
          <a:ext cx="48692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MY" sz="1100" u="sng">
              <a:solidFill>
                <a:srgbClr val="FF0000"/>
              </a:solidFill>
            </a:rPr>
            <a:t>HERE</a:t>
          </a:r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482264</xdr:colOff>
      <xdr:row>0</xdr:row>
      <xdr:rowOff>86535</xdr:rowOff>
    </xdr:from>
    <xdr:to>
      <xdr:col>16</xdr:col>
      <xdr:colOff>592664</xdr:colOff>
      <xdr:row>3</xdr:row>
      <xdr:rowOff>67735</xdr:rowOff>
    </xdr:to>
    <xdr:sp macro="" textlink="">
      <xdr:nvSpPr>
        <xdr:cNvPr id="2" name="Right Arrow 1">
          <a:hlinkClick xmlns:r="http://schemas.openxmlformats.org/officeDocument/2006/relationships" r:id="rId1"/>
        </xdr:cNvPr>
        <xdr:cNvSpPr/>
      </xdr:nvSpPr>
      <xdr:spPr>
        <a:xfrm rot="10800000" flipV="1">
          <a:off x="9109797" y="86535"/>
          <a:ext cx="720000" cy="540000"/>
        </a:xfrm>
        <a:prstGeom prst="rightArrow">
          <a:avLst>
            <a:gd name="adj1" fmla="val 55374"/>
            <a:gd name="adj2" fmla="val 50000"/>
          </a:avLst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100"/>
            <a:t>BACK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510540</xdr:colOff>
      <xdr:row>0</xdr:row>
      <xdr:rowOff>38100</xdr:rowOff>
    </xdr:from>
    <xdr:to>
      <xdr:col>8</xdr:col>
      <xdr:colOff>11340</xdr:colOff>
      <xdr:row>3</xdr:row>
      <xdr:rowOff>29460</xdr:rowOff>
    </xdr:to>
    <xdr:sp macro="" textlink="">
      <xdr:nvSpPr>
        <xdr:cNvPr id="2" name="Right Arrow 1">
          <a:hlinkClick xmlns:r="http://schemas.openxmlformats.org/officeDocument/2006/relationships" r:id="rId1"/>
        </xdr:cNvPr>
        <xdr:cNvSpPr/>
      </xdr:nvSpPr>
      <xdr:spPr>
        <a:xfrm rot="10800000" flipV="1">
          <a:off x="6842760" y="38100"/>
          <a:ext cx="720000" cy="540000"/>
        </a:xfrm>
        <a:prstGeom prst="rightArrow">
          <a:avLst>
            <a:gd name="adj1" fmla="val 55374"/>
            <a:gd name="adj2" fmla="val 50000"/>
          </a:avLst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100"/>
            <a:t>BACK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10665</xdr:colOff>
      <xdr:row>0</xdr:row>
      <xdr:rowOff>108033</xdr:rowOff>
    </xdr:from>
    <xdr:to>
      <xdr:col>2</xdr:col>
      <xdr:colOff>283965</xdr:colOff>
      <xdr:row>2</xdr:row>
      <xdr:rowOff>112433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 rot="10800000" flipV="1">
          <a:off x="137665" y="108033"/>
          <a:ext cx="540000" cy="360000"/>
        </a:xfrm>
        <a:prstGeom prst="round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MY" sz="1100">
              <a:solidFill>
                <a:sysClr val="windowText" lastClr="000000"/>
              </a:solidFill>
            </a:rPr>
            <a:t>BACK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510540</xdr:colOff>
      <xdr:row>0</xdr:row>
      <xdr:rowOff>45720</xdr:rowOff>
    </xdr:from>
    <xdr:to>
      <xdr:col>14</xdr:col>
      <xdr:colOff>11340</xdr:colOff>
      <xdr:row>3</xdr:row>
      <xdr:rowOff>37080</xdr:rowOff>
    </xdr:to>
    <xdr:sp macro="" textlink="">
      <xdr:nvSpPr>
        <xdr:cNvPr id="2" name="Right Arrow 1">
          <a:hlinkClick xmlns:r="http://schemas.openxmlformats.org/officeDocument/2006/relationships" r:id="rId1"/>
        </xdr:cNvPr>
        <xdr:cNvSpPr/>
      </xdr:nvSpPr>
      <xdr:spPr>
        <a:xfrm rot="10800000" flipV="1">
          <a:off x="7825740" y="45720"/>
          <a:ext cx="720000" cy="540000"/>
        </a:xfrm>
        <a:prstGeom prst="rightArrow">
          <a:avLst>
            <a:gd name="adj1" fmla="val 55374"/>
            <a:gd name="adj2" fmla="val 50000"/>
          </a:avLst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100"/>
            <a:t>BACK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502920</xdr:colOff>
      <xdr:row>0</xdr:row>
      <xdr:rowOff>76200</xdr:rowOff>
    </xdr:from>
    <xdr:to>
      <xdr:col>12</xdr:col>
      <xdr:colOff>3720</xdr:colOff>
      <xdr:row>3</xdr:row>
      <xdr:rowOff>67560</xdr:rowOff>
    </xdr:to>
    <xdr:sp macro="" textlink="">
      <xdr:nvSpPr>
        <xdr:cNvPr id="2" name="Right Arrow 1">
          <a:hlinkClick xmlns:r="http://schemas.openxmlformats.org/officeDocument/2006/relationships" r:id="rId1"/>
        </xdr:cNvPr>
        <xdr:cNvSpPr/>
      </xdr:nvSpPr>
      <xdr:spPr>
        <a:xfrm rot="10800000" flipV="1">
          <a:off x="7757160" y="76200"/>
          <a:ext cx="720000" cy="540000"/>
        </a:xfrm>
        <a:prstGeom prst="rightArrow">
          <a:avLst>
            <a:gd name="adj1" fmla="val 55374"/>
            <a:gd name="adj2" fmla="val 50000"/>
          </a:avLst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100"/>
            <a:t>BACK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502920</xdr:colOff>
      <xdr:row>0</xdr:row>
      <xdr:rowOff>76200</xdr:rowOff>
    </xdr:from>
    <xdr:to>
      <xdr:col>11</xdr:col>
      <xdr:colOff>3720</xdr:colOff>
      <xdr:row>3</xdr:row>
      <xdr:rowOff>67560</xdr:rowOff>
    </xdr:to>
    <xdr:sp macro="" textlink="">
      <xdr:nvSpPr>
        <xdr:cNvPr id="2" name="Right Arrow 1">
          <a:hlinkClick xmlns:r="http://schemas.openxmlformats.org/officeDocument/2006/relationships" r:id="rId1"/>
        </xdr:cNvPr>
        <xdr:cNvSpPr/>
      </xdr:nvSpPr>
      <xdr:spPr>
        <a:xfrm rot="10800000" flipV="1">
          <a:off x="5737860" y="76200"/>
          <a:ext cx="720000" cy="540000"/>
        </a:xfrm>
        <a:prstGeom prst="rightArrow">
          <a:avLst>
            <a:gd name="adj1" fmla="val 55374"/>
            <a:gd name="adj2" fmla="val 50000"/>
          </a:avLst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100"/>
            <a:t>BACK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258275</xdr:colOff>
      <xdr:row>0</xdr:row>
      <xdr:rowOff>173731</xdr:rowOff>
    </xdr:from>
    <xdr:to>
      <xdr:col>6</xdr:col>
      <xdr:colOff>203165</xdr:colOff>
      <xdr:row>4</xdr:row>
      <xdr:rowOff>123264</xdr:rowOff>
    </xdr:to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275" y="173731"/>
          <a:ext cx="2103890" cy="810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936738</xdr:colOff>
      <xdr:row>2</xdr:row>
      <xdr:rowOff>128792</xdr:rowOff>
    </xdr:from>
    <xdr:to>
      <xdr:col>13</xdr:col>
      <xdr:colOff>577238</xdr:colOff>
      <xdr:row>4</xdr:row>
      <xdr:rowOff>111386</xdr:rowOff>
    </xdr:to>
    <xdr:sp macro="" textlink="">
      <xdr:nvSpPr>
        <xdr:cNvPr id="15" name="Rounded Rectangle 14">
          <a:hlinkClick xmlns:r="http://schemas.openxmlformats.org/officeDocument/2006/relationships" r:id="rId2"/>
        </xdr:cNvPr>
        <xdr:cNvSpPr/>
      </xdr:nvSpPr>
      <xdr:spPr bwMode="auto">
        <a:xfrm>
          <a:off x="8704905" y="538014"/>
          <a:ext cx="720000" cy="434150"/>
        </a:xfrm>
        <a:prstGeom prst="round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MY" sz="900"/>
            <a:t>MAIN</a:t>
          </a:r>
          <a:r>
            <a:rPr lang="en-MY" sz="900" baseline="0"/>
            <a:t> PAGE</a:t>
          </a:r>
          <a:endParaRPr lang="en-MY" sz="900"/>
        </a:p>
      </xdr:txBody>
    </xdr:sp>
    <xdr:clientData/>
  </xdr:twoCellAnchor>
  <xdr:twoCellAnchor>
    <xdr:from>
      <xdr:col>13</xdr:col>
      <xdr:colOff>629957</xdr:colOff>
      <xdr:row>2</xdr:row>
      <xdr:rowOff>130012</xdr:rowOff>
    </xdr:from>
    <xdr:to>
      <xdr:col>14</xdr:col>
      <xdr:colOff>270457</xdr:colOff>
      <xdr:row>4</xdr:row>
      <xdr:rowOff>112606</xdr:rowOff>
    </xdr:to>
    <xdr:sp macro="" textlink="">
      <xdr:nvSpPr>
        <xdr:cNvPr id="17" name="Rounded Rectangle 16">
          <a:hlinkClick xmlns:r="http://schemas.openxmlformats.org/officeDocument/2006/relationships" r:id="rId3"/>
        </xdr:cNvPr>
        <xdr:cNvSpPr/>
      </xdr:nvSpPr>
      <xdr:spPr bwMode="auto">
        <a:xfrm>
          <a:off x="9477624" y="539234"/>
          <a:ext cx="720000" cy="434150"/>
        </a:xfrm>
        <a:prstGeom prst="roundRect">
          <a:avLst/>
        </a:prstGeom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900" baseline="0"/>
            <a:t>START UP PAGE</a:t>
          </a:r>
          <a:endParaRPr lang="en-MY" sz="900"/>
        </a:p>
      </xdr:txBody>
    </xdr:sp>
    <xdr:clientData/>
  </xdr:twoCellAnchor>
  <xdr:twoCellAnchor>
    <xdr:from>
      <xdr:col>15</xdr:col>
      <xdr:colOff>894979</xdr:colOff>
      <xdr:row>2</xdr:row>
      <xdr:rowOff>298</xdr:rowOff>
    </xdr:from>
    <xdr:to>
      <xdr:col>17</xdr:col>
      <xdr:colOff>1424</xdr:colOff>
      <xdr:row>5</xdr:row>
      <xdr:rowOff>13298</xdr:rowOff>
    </xdr:to>
    <xdr:sp macro="[0]!block" textlink="">
      <xdr:nvSpPr>
        <xdr:cNvPr id="21" name="Striped Right Arrow 20"/>
        <xdr:cNvSpPr/>
      </xdr:nvSpPr>
      <xdr:spPr bwMode="auto">
        <a:xfrm>
          <a:off x="11901646" y="409520"/>
          <a:ext cx="828000" cy="648000"/>
        </a:xfrm>
        <a:prstGeom prst="stripedRightArrow">
          <a:avLst>
            <a:gd name="adj1" fmla="val 54454"/>
            <a:gd name="adj2" fmla="val 40169"/>
          </a:avLst>
        </a:prstGeom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000" baseline="0"/>
            <a:t>NEXT</a:t>
          </a:r>
          <a:endParaRPr lang="en-MY" sz="1000"/>
        </a:p>
      </xdr:txBody>
    </xdr:sp>
    <xdr:clientData/>
  </xdr:twoCellAnchor>
  <xdr:twoCellAnchor>
    <xdr:from>
      <xdr:col>14</xdr:col>
      <xdr:colOff>324815</xdr:colOff>
      <xdr:row>2</xdr:row>
      <xdr:rowOff>125389</xdr:rowOff>
    </xdr:from>
    <xdr:to>
      <xdr:col>14</xdr:col>
      <xdr:colOff>1044815</xdr:colOff>
      <xdr:row>4</xdr:row>
      <xdr:rowOff>114333</xdr:rowOff>
    </xdr:to>
    <xdr:sp macro="[0]!_xludf.save" textlink="">
      <xdr:nvSpPr>
        <xdr:cNvPr id="6" name="Rounded Rectangle 5"/>
        <xdr:cNvSpPr/>
      </xdr:nvSpPr>
      <xdr:spPr bwMode="auto">
        <a:xfrm>
          <a:off x="10251982" y="534611"/>
          <a:ext cx="720000" cy="4405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MY" sz="1000"/>
            <a:t>SAVE FILE</a:t>
          </a:r>
        </a:p>
      </xdr:txBody>
    </xdr:sp>
    <xdr:clientData/>
  </xdr:twoCellAnchor>
  <xdr:twoCellAnchor>
    <xdr:from>
      <xdr:col>15</xdr:col>
      <xdr:colOff>5656</xdr:colOff>
      <xdr:row>2</xdr:row>
      <xdr:rowOff>124475</xdr:rowOff>
    </xdr:from>
    <xdr:to>
      <xdr:col>15</xdr:col>
      <xdr:colOff>725656</xdr:colOff>
      <xdr:row>4</xdr:row>
      <xdr:rowOff>113419</xdr:rowOff>
    </xdr:to>
    <xdr:sp macro="[0]!ClearContent" textlink="">
      <xdr:nvSpPr>
        <xdr:cNvPr id="7" name="Rounded Rectangle 6"/>
        <xdr:cNvSpPr/>
      </xdr:nvSpPr>
      <xdr:spPr bwMode="auto">
        <a:xfrm>
          <a:off x="11012323" y="533697"/>
          <a:ext cx="720000" cy="440500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000"/>
            <a:t>RESET</a:t>
          </a:r>
        </a:p>
      </xdr:txBody>
    </xdr:sp>
    <xdr:clientData/>
  </xdr:twoCellAnchor>
  <xdr:oneCellAnchor>
    <xdr:from>
      <xdr:col>13</xdr:col>
      <xdr:colOff>839608</xdr:colOff>
      <xdr:row>24</xdr:row>
      <xdr:rowOff>143927</xdr:rowOff>
    </xdr:from>
    <xdr:ext cx="486928" cy="264560"/>
    <xdr:sp macro="" textlink="">
      <xdr:nvSpPr>
        <xdr:cNvPr id="2" name="TextBox 1">
          <a:hlinkClick xmlns:r="http://schemas.openxmlformats.org/officeDocument/2006/relationships" r:id="rId4"/>
        </xdr:cNvPr>
        <xdr:cNvSpPr txBox="1"/>
      </xdr:nvSpPr>
      <xdr:spPr>
        <a:xfrm>
          <a:off x="9687275" y="4313760"/>
          <a:ext cx="48692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MY" sz="1100" u="sng">
              <a:solidFill>
                <a:srgbClr val="FF0000"/>
              </a:solidFill>
            </a:rPr>
            <a:t>HERE</a:t>
          </a:r>
        </a:p>
      </xdr:txBody>
    </xdr:sp>
    <xdr:clientData/>
  </xdr:oneCellAnchor>
  <xdr:oneCellAnchor>
    <xdr:from>
      <xdr:col>7</xdr:col>
      <xdr:colOff>702732</xdr:colOff>
      <xdr:row>48</xdr:row>
      <xdr:rowOff>148161</xdr:rowOff>
    </xdr:from>
    <xdr:ext cx="486928" cy="264560"/>
    <xdr:sp macro="" textlink="">
      <xdr:nvSpPr>
        <xdr:cNvPr id="9" name="TextBox 8">
          <a:hlinkClick xmlns:r="http://schemas.openxmlformats.org/officeDocument/2006/relationships" r:id="rId5"/>
        </xdr:cNvPr>
        <xdr:cNvSpPr txBox="1"/>
      </xdr:nvSpPr>
      <xdr:spPr>
        <a:xfrm>
          <a:off x="3073399" y="7859883"/>
          <a:ext cx="48692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MY" sz="1100" u="sng">
              <a:solidFill>
                <a:srgbClr val="FF0000"/>
              </a:solidFill>
            </a:rPr>
            <a:t>HERE</a:t>
          </a:r>
        </a:p>
      </xdr:txBody>
    </xdr:sp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510540</xdr:colOff>
      <xdr:row>0</xdr:row>
      <xdr:rowOff>76200</xdr:rowOff>
    </xdr:from>
    <xdr:to>
      <xdr:col>8</xdr:col>
      <xdr:colOff>11340</xdr:colOff>
      <xdr:row>3</xdr:row>
      <xdr:rowOff>67560</xdr:rowOff>
    </xdr:to>
    <xdr:sp macro="" textlink="">
      <xdr:nvSpPr>
        <xdr:cNvPr id="2" name="Right Arrow 1">
          <a:hlinkClick xmlns:r="http://schemas.openxmlformats.org/officeDocument/2006/relationships" r:id="rId1"/>
        </xdr:cNvPr>
        <xdr:cNvSpPr/>
      </xdr:nvSpPr>
      <xdr:spPr>
        <a:xfrm rot="10800000" flipV="1">
          <a:off x="6530340" y="76200"/>
          <a:ext cx="720000" cy="540000"/>
        </a:xfrm>
        <a:prstGeom prst="rightArrow">
          <a:avLst>
            <a:gd name="adj1" fmla="val 55374"/>
            <a:gd name="adj2" fmla="val 50000"/>
          </a:avLst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100"/>
            <a:t>BACK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502920</xdr:colOff>
      <xdr:row>0</xdr:row>
      <xdr:rowOff>53340</xdr:rowOff>
    </xdr:from>
    <xdr:to>
      <xdr:col>8</xdr:col>
      <xdr:colOff>3720</xdr:colOff>
      <xdr:row>3</xdr:row>
      <xdr:rowOff>44700</xdr:rowOff>
    </xdr:to>
    <xdr:sp macro="" textlink="">
      <xdr:nvSpPr>
        <xdr:cNvPr id="2" name="Right Arrow 1">
          <a:hlinkClick xmlns:r="http://schemas.openxmlformats.org/officeDocument/2006/relationships" r:id="rId1"/>
        </xdr:cNvPr>
        <xdr:cNvSpPr/>
      </xdr:nvSpPr>
      <xdr:spPr>
        <a:xfrm rot="10800000" flipV="1">
          <a:off x="5349240" y="53340"/>
          <a:ext cx="720000" cy="540000"/>
        </a:xfrm>
        <a:prstGeom prst="rightArrow">
          <a:avLst>
            <a:gd name="adj1" fmla="val 55374"/>
            <a:gd name="adj2" fmla="val 50000"/>
          </a:avLst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100"/>
            <a:t>BACK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330200</xdr:colOff>
      <xdr:row>0</xdr:row>
      <xdr:rowOff>38100</xdr:rowOff>
    </xdr:from>
    <xdr:to>
      <xdr:col>13</xdr:col>
      <xdr:colOff>440600</xdr:colOff>
      <xdr:row>3</xdr:row>
      <xdr:rowOff>29460</xdr:rowOff>
    </xdr:to>
    <xdr:sp macro="" textlink="">
      <xdr:nvSpPr>
        <xdr:cNvPr id="2" name="Right Arrow 1">
          <a:hlinkClick xmlns:r="http://schemas.openxmlformats.org/officeDocument/2006/relationships" r:id="rId1"/>
        </xdr:cNvPr>
        <xdr:cNvSpPr/>
      </xdr:nvSpPr>
      <xdr:spPr>
        <a:xfrm rot="10800000" flipV="1">
          <a:off x="7645400" y="38100"/>
          <a:ext cx="720000" cy="543810"/>
        </a:xfrm>
        <a:prstGeom prst="rightArrow">
          <a:avLst>
            <a:gd name="adj1" fmla="val 55374"/>
            <a:gd name="adj2" fmla="val 50000"/>
          </a:avLst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100"/>
            <a:t>BACK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6400</xdr:colOff>
      <xdr:row>0</xdr:row>
      <xdr:rowOff>48310</xdr:rowOff>
    </xdr:from>
    <xdr:to>
      <xdr:col>11</xdr:col>
      <xdr:colOff>8800</xdr:colOff>
      <xdr:row>2</xdr:row>
      <xdr:rowOff>112010</xdr:rowOff>
    </xdr:to>
    <xdr:sp macro="" textlink="">
      <xdr:nvSpPr>
        <xdr:cNvPr id="2" name="Right Arrow 1">
          <a:hlinkClick xmlns:r="http://schemas.openxmlformats.org/officeDocument/2006/relationships" r:id="rId1"/>
        </xdr:cNvPr>
        <xdr:cNvSpPr/>
      </xdr:nvSpPr>
      <xdr:spPr>
        <a:xfrm rot="10800000" flipV="1">
          <a:off x="5765850" y="48310"/>
          <a:ext cx="612000" cy="432000"/>
        </a:xfrm>
        <a:prstGeom prst="rightArrow">
          <a:avLst>
            <a:gd name="adj1" fmla="val 55374"/>
            <a:gd name="adj2" fmla="val 50000"/>
          </a:avLst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100"/>
            <a:t>BACK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200025</xdr:colOff>
      <xdr:row>17</xdr:row>
      <xdr:rowOff>57150</xdr:rowOff>
    </xdr:from>
    <xdr:to>
      <xdr:col>13</xdr:col>
      <xdr:colOff>733425</xdr:colOff>
      <xdr:row>22</xdr:row>
      <xdr:rowOff>171450</xdr:rowOff>
    </xdr:to>
    <xdr:sp macro="[0]!ClearContent" textlink="">
      <xdr:nvSpPr>
        <xdr:cNvPr id="3" name="Rounded Rectangle 2"/>
        <xdr:cNvSpPr/>
      </xdr:nvSpPr>
      <xdr:spPr>
        <a:xfrm>
          <a:off x="7381875" y="2533650"/>
          <a:ext cx="1466850" cy="1066800"/>
        </a:xfrm>
        <a:prstGeom prst="roundRect">
          <a:avLst/>
        </a:prstGeom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MY" sz="1400" b="1"/>
            <a:t>CLICK HERE TO START</a:t>
          </a:r>
        </a:p>
      </xdr:txBody>
    </xdr:sp>
    <xdr:clientData/>
  </xdr:twoCellAnchor>
  <xdr:twoCellAnchor editAs="oneCell">
    <xdr:from>
      <xdr:col>12</xdr:col>
      <xdr:colOff>57150</xdr:colOff>
      <xdr:row>11</xdr:row>
      <xdr:rowOff>114300</xdr:rowOff>
    </xdr:from>
    <xdr:to>
      <xdr:col>13</xdr:col>
      <xdr:colOff>876300</xdr:colOff>
      <xdr:row>15</xdr:row>
      <xdr:rowOff>171450</xdr:rowOff>
    </xdr:to>
    <xdr:pic>
      <xdr:nvPicPr>
        <xdr:cNvPr id="308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1447800"/>
          <a:ext cx="175260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358774</xdr:colOff>
      <xdr:row>17</xdr:row>
      <xdr:rowOff>161925</xdr:rowOff>
    </xdr:from>
    <xdr:to>
      <xdr:col>3</xdr:col>
      <xdr:colOff>574774</xdr:colOff>
      <xdr:row>19</xdr:row>
      <xdr:rowOff>32925</xdr:rowOff>
    </xdr:to>
    <xdr:sp macro="" textlink="">
      <xdr:nvSpPr>
        <xdr:cNvPr id="2" name="Oval 1"/>
        <xdr:cNvSpPr/>
      </xdr:nvSpPr>
      <xdr:spPr>
        <a:xfrm>
          <a:off x="2187574" y="2530475"/>
          <a:ext cx="216000" cy="239300"/>
        </a:xfrm>
        <a:prstGeom prst="ellipse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MY" sz="1400"/>
            <a:t>i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35722</xdr:colOff>
      <xdr:row>5</xdr:row>
      <xdr:rowOff>321473</xdr:rowOff>
    </xdr:from>
    <xdr:to>
      <xdr:col>3</xdr:col>
      <xdr:colOff>359722</xdr:colOff>
      <xdr:row>5</xdr:row>
      <xdr:rowOff>681473</xdr:rowOff>
    </xdr:to>
    <xdr:sp macro="[0]!button1" textlink="">
      <xdr:nvSpPr>
        <xdr:cNvPr id="2" name="Oval 1"/>
        <xdr:cNvSpPr/>
      </xdr:nvSpPr>
      <xdr:spPr>
        <a:xfrm>
          <a:off x="1857378" y="2083598"/>
          <a:ext cx="324000" cy="360000"/>
        </a:xfrm>
        <a:prstGeom prst="ellips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MY" sz="2000" b="0" i="0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3</xdr:col>
      <xdr:colOff>33340</xdr:colOff>
      <xdr:row>8</xdr:row>
      <xdr:rowOff>330993</xdr:rowOff>
    </xdr:from>
    <xdr:to>
      <xdr:col>3</xdr:col>
      <xdr:colOff>357340</xdr:colOff>
      <xdr:row>8</xdr:row>
      <xdr:rowOff>690993</xdr:rowOff>
    </xdr:to>
    <xdr:sp macro="[0]!button2" textlink="">
      <xdr:nvSpPr>
        <xdr:cNvPr id="19" name="Oval 18"/>
        <xdr:cNvSpPr/>
      </xdr:nvSpPr>
      <xdr:spPr>
        <a:xfrm>
          <a:off x="1854996" y="3224212"/>
          <a:ext cx="324000" cy="360000"/>
        </a:xfrm>
        <a:prstGeom prst="ellips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MY" sz="2000" b="0" i="0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3</xdr:col>
      <xdr:colOff>30957</xdr:colOff>
      <xdr:row>11</xdr:row>
      <xdr:rowOff>328605</xdr:rowOff>
    </xdr:from>
    <xdr:to>
      <xdr:col>3</xdr:col>
      <xdr:colOff>354957</xdr:colOff>
      <xdr:row>11</xdr:row>
      <xdr:rowOff>688605</xdr:rowOff>
    </xdr:to>
    <xdr:sp macro="[0]!button3" textlink="">
      <xdr:nvSpPr>
        <xdr:cNvPr id="20" name="Oval 19"/>
        <xdr:cNvSpPr/>
      </xdr:nvSpPr>
      <xdr:spPr>
        <a:xfrm>
          <a:off x="1852613" y="4733918"/>
          <a:ext cx="324000" cy="360000"/>
        </a:xfrm>
        <a:prstGeom prst="ellips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MY" sz="2000" b="0" i="0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3</xdr:col>
      <xdr:colOff>28579</xdr:colOff>
      <xdr:row>14</xdr:row>
      <xdr:rowOff>326215</xdr:rowOff>
    </xdr:from>
    <xdr:to>
      <xdr:col>3</xdr:col>
      <xdr:colOff>352579</xdr:colOff>
      <xdr:row>14</xdr:row>
      <xdr:rowOff>686215</xdr:rowOff>
    </xdr:to>
    <xdr:sp macro="[0]!button4" textlink="">
      <xdr:nvSpPr>
        <xdr:cNvPr id="21" name="Oval 20"/>
        <xdr:cNvSpPr/>
      </xdr:nvSpPr>
      <xdr:spPr>
        <a:xfrm>
          <a:off x="1850235" y="6636528"/>
          <a:ext cx="324000" cy="360000"/>
        </a:xfrm>
        <a:prstGeom prst="ellips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MY" sz="2000" b="0" i="0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3</xdr:col>
      <xdr:colOff>26199</xdr:colOff>
      <xdr:row>17</xdr:row>
      <xdr:rowOff>323825</xdr:rowOff>
    </xdr:from>
    <xdr:to>
      <xdr:col>3</xdr:col>
      <xdr:colOff>350199</xdr:colOff>
      <xdr:row>17</xdr:row>
      <xdr:rowOff>683825</xdr:rowOff>
    </xdr:to>
    <xdr:sp macro="[0]!button5" textlink="">
      <xdr:nvSpPr>
        <xdr:cNvPr id="22" name="Oval 21"/>
        <xdr:cNvSpPr/>
      </xdr:nvSpPr>
      <xdr:spPr>
        <a:xfrm>
          <a:off x="1847855" y="9205888"/>
          <a:ext cx="324000" cy="360000"/>
        </a:xfrm>
        <a:prstGeom prst="ellips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MY" sz="2000" b="0" i="0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3</xdr:col>
      <xdr:colOff>23818</xdr:colOff>
      <xdr:row>22</xdr:row>
      <xdr:rowOff>321439</xdr:rowOff>
    </xdr:from>
    <xdr:to>
      <xdr:col>3</xdr:col>
      <xdr:colOff>347818</xdr:colOff>
      <xdr:row>22</xdr:row>
      <xdr:rowOff>681439</xdr:rowOff>
    </xdr:to>
    <xdr:sp macro="[0]!button6" textlink="">
      <xdr:nvSpPr>
        <xdr:cNvPr id="37" name="Oval 36"/>
        <xdr:cNvSpPr/>
      </xdr:nvSpPr>
      <xdr:spPr>
        <a:xfrm>
          <a:off x="1845474" y="11299002"/>
          <a:ext cx="324000" cy="360000"/>
        </a:xfrm>
        <a:prstGeom prst="ellips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MY" sz="2000" b="0" i="0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3</xdr:col>
      <xdr:colOff>33346</xdr:colOff>
      <xdr:row>25</xdr:row>
      <xdr:rowOff>319049</xdr:rowOff>
    </xdr:from>
    <xdr:to>
      <xdr:col>3</xdr:col>
      <xdr:colOff>357346</xdr:colOff>
      <xdr:row>25</xdr:row>
      <xdr:rowOff>679049</xdr:rowOff>
    </xdr:to>
    <xdr:sp macro="[0]!button7" textlink="">
      <xdr:nvSpPr>
        <xdr:cNvPr id="38" name="Oval 37"/>
        <xdr:cNvSpPr/>
      </xdr:nvSpPr>
      <xdr:spPr>
        <a:xfrm>
          <a:off x="1855002" y="13392112"/>
          <a:ext cx="324000" cy="360000"/>
        </a:xfrm>
        <a:prstGeom prst="ellips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MY" sz="2000" b="0" i="0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3</xdr:col>
      <xdr:colOff>30965</xdr:colOff>
      <xdr:row>28</xdr:row>
      <xdr:rowOff>316665</xdr:rowOff>
    </xdr:from>
    <xdr:to>
      <xdr:col>3</xdr:col>
      <xdr:colOff>354965</xdr:colOff>
      <xdr:row>28</xdr:row>
      <xdr:rowOff>676665</xdr:rowOff>
    </xdr:to>
    <xdr:sp macro="[0]!button8" textlink="">
      <xdr:nvSpPr>
        <xdr:cNvPr id="39" name="Oval 38"/>
        <xdr:cNvSpPr/>
      </xdr:nvSpPr>
      <xdr:spPr>
        <a:xfrm>
          <a:off x="1852621" y="14532728"/>
          <a:ext cx="324000" cy="360000"/>
        </a:xfrm>
        <a:prstGeom prst="ellips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MY" sz="2000" b="0" i="0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3</xdr:col>
      <xdr:colOff>28585</xdr:colOff>
      <xdr:row>31</xdr:row>
      <xdr:rowOff>314279</xdr:rowOff>
    </xdr:from>
    <xdr:to>
      <xdr:col>3</xdr:col>
      <xdr:colOff>352585</xdr:colOff>
      <xdr:row>31</xdr:row>
      <xdr:rowOff>674279</xdr:rowOff>
    </xdr:to>
    <xdr:sp macro="[0]!button9" textlink="">
      <xdr:nvSpPr>
        <xdr:cNvPr id="40" name="Oval 39"/>
        <xdr:cNvSpPr/>
      </xdr:nvSpPr>
      <xdr:spPr>
        <a:xfrm>
          <a:off x="1850241" y="15673342"/>
          <a:ext cx="324000" cy="360000"/>
        </a:xfrm>
        <a:prstGeom prst="ellips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MY" sz="2000" b="0" i="0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3</xdr:col>
      <xdr:colOff>26204</xdr:colOff>
      <xdr:row>34</xdr:row>
      <xdr:rowOff>311889</xdr:rowOff>
    </xdr:from>
    <xdr:to>
      <xdr:col>3</xdr:col>
      <xdr:colOff>350204</xdr:colOff>
      <xdr:row>34</xdr:row>
      <xdr:rowOff>671889</xdr:rowOff>
    </xdr:to>
    <xdr:sp macro="[0]!button10" textlink="">
      <xdr:nvSpPr>
        <xdr:cNvPr id="41" name="Oval 40"/>
        <xdr:cNvSpPr/>
      </xdr:nvSpPr>
      <xdr:spPr>
        <a:xfrm>
          <a:off x="1847860" y="17194952"/>
          <a:ext cx="324000" cy="360000"/>
        </a:xfrm>
        <a:prstGeom prst="ellips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MY" sz="2000" b="0" i="0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3</xdr:col>
      <xdr:colOff>23825</xdr:colOff>
      <xdr:row>37</xdr:row>
      <xdr:rowOff>333315</xdr:rowOff>
    </xdr:from>
    <xdr:to>
      <xdr:col>3</xdr:col>
      <xdr:colOff>347825</xdr:colOff>
      <xdr:row>37</xdr:row>
      <xdr:rowOff>693315</xdr:rowOff>
    </xdr:to>
    <xdr:sp macro="[0]!button11" textlink="">
      <xdr:nvSpPr>
        <xdr:cNvPr id="42" name="Oval 41"/>
        <xdr:cNvSpPr/>
      </xdr:nvSpPr>
      <xdr:spPr>
        <a:xfrm>
          <a:off x="1845481" y="18359378"/>
          <a:ext cx="324000" cy="360000"/>
        </a:xfrm>
        <a:prstGeom prst="ellips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MY" sz="2000" b="0" i="0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3</xdr:col>
      <xdr:colOff>33352</xdr:colOff>
      <xdr:row>42</xdr:row>
      <xdr:rowOff>319023</xdr:rowOff>
    </xdr:from>
    <xdr:to>
      <xdr:col>3</xdr:col>
      <xdr:colOff>357352</xdr:colOff>
      <xdr:row>42</xdr:row>
      <xdr:rowOff>679023</xdr:rowOff>
    </xdr:to>
    <xdr:sp macro="[0]!button12" textlink="">
      <xdr:nvSpPr>
        <xdr:cNvPr id="43" name="Oval 42"/>
        <xdr:cNvSpPr/>
      </xdr:nvSpPr>
      <xdr:spPr>
        <a:xfrm>
          <a:off x="1855008" y="20631086"/>
          <a:ext cx="324000" cy="360000"/>
        </a:xfrm>
        <a:prstGeom prst="ellips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MY" sz="2000" b="0" i="0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3</xdr:col>
      <xdr:colOff>19068</xdr:colOff>
      <xdr:row>45</xdr:row>
      <xdr:rowOff>304731</xdr:rowOff>
    </xdr:from>
    <xdr:to>
      <xdr:col>3</xdr:col>
      <xdr:colOff>343068</xdr:colOff>
      <xdr:row>45</xdr:row>
      <xdr:rowOff>664731</xdr:rowOff>
    </xdr:to>
    <xdr:sp macro="[0]!button13" textlink="">
      <xdr:nvSpPr>
        <xdr:cNvPr id="44" name="Oval 43"/>
        <xdr:cNvSpPr/>
      </xdr:nvSpPr>
      <xdr:spPr>
        <a:xfrm>
          <a:off x="1840724" y="21759794"/>
          <a:ext cx="324000" cy="360000"/>
        </a:xfrm>
        <a:prstGeom prst="ellips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MY" sz="2000" b="0" i="0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3</xdr:col>
      <xdr:colOff>28594</xdr:colOff>
      <xdr:row>48</xdr:row>
      <xdr:rowOff>314250</xdr:rowOff>
    </xdr:from>
    <xdr:to>
      <xdr:col>3</xdr:col>
      <xdr:colOff>352594</xdr:colOff>
      <xdr:row>48</xdr:row>
      <xdr:rowOff>674250</xdr:rowOff>
    </xdr:to>
    <xdr:sp macro="[0]!button14" textlink="">
      <xdr:nvSpPr>
        <xdr:cNvPr id="45" name="Oval 44"/>
        <xdr:cNvSpPr/>
      </xdr:nvSpPr>
      <xdr:spPr>
        <a:xfrm>
          <a:off x="1850250" y="23674313"/>
          <a:ext cx="324000" cy="360000"/>
        </a:xfrm>
        <a:prstGeom prst="ellips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MY" sz="2000" b="0" i="0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3</xdr:col>
      <xdr:colOff>26216</xdr:colOff>
      <xdr:row>51</xdr:row>
      <xdr:rowOff>311864</xdr:rowOff>
    </xdr:from>
    <xdr:to>
      <xdr:col>3</xdr:col>
      <xdr:colOff>350216</xdr:colOff>
      <xdr:row>51</xdr:row>
      <xdr:rowOff>671864</xdr:rowOff>
    </xdr:to>
    <xdr:sp macro="[0]!button15" textlink="">
      <xdr:nvSpPr>
        <xdr:cNvPr id="46" name="Oval 45"/>
        <xdr:cNvSpPr/>
      </xdr:nvSpPr>
      <xdr:spPr>
        <a:xfrm>
          <a:off x="1847872" y="25767427"/>
          <a:ext cx="324000" cy="360000"/>
        </a:xfrm>
        <a:prstGeom prst="ellips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MY" sz="2000" b="0" i="0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3</xdr:col>
      <xdr:colOff>23838</xdr:colOff>
      <xdr:row>54</xdr:row>
      <xdr:rowOff>309478</xdr:rowOff>
    </xdr:from>
    <xdr:to>
      <xdr:col>3</xdr:col>
      <xdr:colOff>347838</xdr:colOff>
      <xdr:row>54</xdr:row>
      <xdr:rowOff>669478</xdr:rowOff>
    </xdr:to>
    <xdr:sp macro="[0]!button16" textlink="">
      <xdr:nvSpPr>
        <xdr:cNvPr id="47" name="Oval 46"/>
        <xdr:cNvSpPr/>
      </xdr:nvSpPr>
      <xdr:spPr>
        <a:xfrm>
          <a:off x="1845494" y="26908041"/>
          <a:ext cx="324000" cy="360000"/>
        </a:xfrm>
        <a:prstGeom prst="ellips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MY" sz="2000" b="0" i="0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3</xdr:col>
      <xdr:colOff>33366</xdr:colOff>
      <xdr:row>57</xdr:row>
      <xdr:rowOff>307090</xdr:rowOff>
    </xdr:from>
    <xdr:to>
      <xdr:col>3</xdr:col>
      <xdr:colOff>357366</xdr:colOff>
      <xdr:row>57</xdr:row>
      <xdr:rowOff>667090</xdr:rowOff>
    </xdr:to>
    <xdr:sp macro="[0]!button17" textlink="">
      <xdr:nvSpPr>
        <xdr:cNvPr id="48" name="Oval 47"/>
        <xdr:cNvSpPr/>
      </xdr:nvSpPr>
      <xdr:spPr>
        <a:xfrm>
          <a:off x="1855022" y="28048653"/>
          <a:ext cx="324000" cy="360000"/>
        </a:xfrm>
        <a:prstGeom prst="ellips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MY" sz="2000" b="0" i="0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4</xdr:col>
      <xdr:colOff>38100</xdr:colOff>
      <xdr:row>23</xdr:row>
      <xdr:rowOff>857250</xdr:rowOff>
    </xdr:from>
    <xdr:to>
      <xdr:col>4</xdr:col>
      <xdr:colOff>1298100</xdr:colOff>
      <xdr:row>23</xdr:row>
      <xdr:rowOff>1145250</xdr:rowOff>
    </xdr:to>
    <xdr:sp macro="[0]!NotApplicable" textlink="">
      <xdr:nvSpPr>
        <xdr:cNvPr id="3" name="Rounded Rectangle 2"/>
        <xdr:cNvSpPr/>
      </xdr:nvSpPr>
      <xdr:spPr>
        <a:xfrm>
          <a:off x="552450" y="16459200"/>
          <a:ext cx="1260000" cy="288000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100"/>
            <a:t>Not applicable</a:t>
          </a:r>
        </a:p>
      </xdr:txBody>
    </xdr:sp>
    <xdr:clientData/>
  </xdr:twoCellAnchor>
  <xdr:twoCellAnchor>
    <xdr:from>
      <xdr:col>4</xdr:col>
      <xdr:colOff>1562100</xdr:colOff>
      <xdr:row>12</xdr:row>
      <xdr:rowOff>847724</xdr:rowOff>
    </xdr:from>
    <xdr:to>
      <xdr:col>4</xdr:col>
      <xdr:colOff>2138100</xdr:colOff>
      <xdr:row>12</xdr:row>
      <xdr:rowOff>1135724</xdr:rowOff>
    </xdr:to>
    <xdr:sp macro="" textlink="">
      <xdr:nvSpPr>
        <xdr:cNvPr id="4" name="Rounded Rectangle 3">
          <a:hlinkClick xmlns:r="http://schemas.openxmlformats.org/officeDocument/2006/relationships" r:id="rId1"/>
        </xdr:cNvPr>
        <xdr:cNvSpPr/>
      </xdr:nvSpPr>
      <xdr:spPr>
        <a:xfrm>
          <a:off x="2076450" y="8963024"/>
          <a:ext cx="576000" cy="288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MY" sz="1000">
              <a:latin typeface="Arial Narrow" panose="020B0606020202030204" pitchFamily="34" charset="0"/>
            </a:rPr>
            <a:t>Table.1</a:t>
          </a:r>
        </a:p>
      </xdr:txBody>
    </xdr:sp>
    <xdr:clientData/>
  </xdr:twoCellAnchor>
  <xdr:twoCellAnchor>
    <xdr:from>
      <xdr:col>4</xdr:col>
      <xdr:colOff>152400</xdr:colOff>
      <xdr:row>32</xdr:row>
      <xdr:rowOff>857249</xdr:rowOff>
    </xdr:from>
    <xdr:to>
      <xdr:col>4</xdr:col>
      <xdr:colOff>728400</xdr:colOff>
      <xdr:row>32</xdr:row>
      <xdr:rowOff>1145249</xdr:rowOff>
    </xdr:to>
    <xdr:sp macro="" textlink="">
      <xdr:nvSpPr>
        <xdr:cNvPr id="65" name="Rounded Rectangle 64">
          <a:hlinkClick xmlns:r="http://schemas.openxmlformats.org/officeDocument/2006/relationships" r:id="rId2"/>
        </xdr:cNvPr>
        <xdr:cNvSpPr/>
      </xdr:nvSpPr>
      <xdr:spPr>
        <a:xfrm>
          <a:off x="666750" y="25193624"/>
          <a:ext cx="576000" cy="288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MY" sz="1000">
              <a:latin typeface="Arial Narrow" panose="020B0606020202030204" pitchFamily="34" charset="0"/>
            </a:rPr>
            <a:t>Table.2</a:t>
          </a:r>
        </a:p>
      </xdr:txBody>
    </xdr:sp>
    <xdr:clientData/>
  </xdr:twoCellAnchor>
  <xdr:twoCellAnchor>
    <xdr:from>
      <xdr:col>4</xdr:col>
      <xdr:colOff>800100</xdr:colOff>
      <xdr:row>32</xdr:row>
      <xdr:rowOff>857250</xdr:rowOff>
    </xdr:from>
    <xdr:to>
      <xdr:col>4</xdr:col>
      <xdr:colOff>1376100</xdr:colOff>
      <xdr:row>32</xdr:row>
      <xdr:rowOff>1145250</xdr:rowOff>
    </xdr:to>
    <xdr:sp macro="" textlink="">
      <xdr:nvSpPr>
        <xdr:cNvPr id="66" name="Rounded Rectangle 65">
          <a:hlinkClick xmlns:r="http://schemas.openxmlformats.org/officeDocument/2006/relationships" r:id="rId3"/>
        </xdr:cNvPr>
        <xdr:cNvSpPr/>
      </xdr:nvSpPr>
      <xdr:spPr>
        <a:xfrm>
          <a:off x="1314450" y="25193625"/>
          <a:ext cx="576000" cy="288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MY" sz="1000">
              <a:latin typeface="Arial Narrow" panose="020B0606020202030204" pitchFamily="34" charset="0"/>
            </a:rPr>
            <a:t>Table.3</a:t>
          </a:r>
        </a:p>
      </xdr:txBody>
    </xdr:sp>
    <xdr:clientData/>
  </xdr:twoCellAnchor>
  <xdr:twoCellAnchor>
    <xdr:from>
      <xdr:col>4</xdr:col>
      <xdr:colOff>1447800</xdr:colOff>
      <xdr:row>32</xdr:row>
      <xdr:rowOff>857250</xdr:rowOff>
    </xdr:from>
    <xdr:to>
      <xdr:col>4</xdr:col>
      <xdr:colOff>2023800</xdr:colOff>
      <xdr:row>32</xdr:row>
      <xdr:rowOff>1145250</xdr:rowOff>
    </xdr:to>
    <xdr:sp macro="[0]!Tble4" textlink="">
      <xdr:nvSpPr>
        <xdr:cNvPr id="67" name="Rounded Rectangle 66">
          <a:hlinkClick xmlns:r="http://schemas.openxmlformats.org/officeDocument/2006/relationships" r:id="rId4"/>
        </xdr:cNvPr>
        <xdr:cNvSpPr/>
      </xdr:nvSpPr>
      <xdr:spPr>
        <a:xfrm>
          <a:off x="1962150" y="25193625"/>
          <a:ext cx="576000" cy="288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MY" sz="1000">
              <a:latin typeface="Arial Narrow" panose="020B0606020202030204" pitchFamily="34" charset="0"/>
            </a:rPr>
            <a:t>Table.4</a:t>
          </a:r>
        </a:p>
      </xdr:txBody>
    </xdr:sp>
    <xdr:clientData/>
  </xdr:twoCellAnchor>
  <xdr:twoCellAnchor>
    <xdr:from>
      <xdr:col>4</xdr:col>
      <xdr:colOff>1476375</xdr:colOff>
      <xdr:row>23</xdr:row>
      <xdr:rowOff>857250</xdr:rowOff>
    </xdr:from>
    <xdr:to>
      <xdr:col>4</xdr:col>
      <xdr:colOff>2143035</xdr:colOff>
      <xdr:row>23</xdr:row>
      <xdr:rowOff>1145250</xdr:rowOff>
    </xdr:to>
    <xdr:sp macro="[0]!Unndo" textlink="">
      <xdr:nvSpPr>
        <xdr:cNvPr id="5" name="Rounded Rectangle 4"/>
        <xdr:cNvSpPr/>
      </xdr:nvSpPr>
      <xdr:spPr>
        <a:xfrm>
          <a:off x="1990725" y="16459200"/>
          <a:ext cx="666660" cy="288000"/>
        </a:xfrm>
        <a:prstGeom prst="roundRect">
          <a:avLst/>
        </a:prstGeom>
        <a:solidFill>
          <a:srgbClr val="008000"/>
        </a:solidFill>
        <a:ln/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100"/>
            <a:t>Undo</a:t>
          </a:r>
        </a:p>
      </xdr:txBody>
    </xdr:sp>
    <xdr:clientData/>
  </xdr:twoCellAnchor>
  <xdr:twoCellAnchor>
    <xdr:from>
      <xdr:col>4</xdr:col>
      <xdr:colOff>333375</xdr:colOff>
      <xdr:row>0</xdr:row>
      <xdr:rowOff>92522</xdr:rowOff>
    </xdr:from>
    <xdr:to>
      <xdr:col>11</xdr:col>
      <xdr:colOff>1765800</xdr:colOff>
      <xdr:row>3</xdr:row>
      <xdr:rowOff>57709</xdr:rowOff>
    </xdr:to>
    <xdr:grpSp>
      <xdr:nvGrpSpPr>
        <xdr:cNvPr id="8" name="Group 7"/>
        <xdr:cNvGrpSpPr/>
      </xdr:nvGrpSpPr>
      <xdr:grpSpPr>
        <a:xfrm>
          <a:off x="855486" y="92522"/>
          <a:ext cx="10654036" cy="727187"/>
          <a:chOff x="847725" y="44897"/>
          <a:chExt cx="10490700" cy="708137"/>
        </a:xfrm>
      </xdr:grpSpPr>
      <xdr:pic>
        <xdr:nvPicPr>
          <xdr:cNvPr id="71" name="Picture 1"/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47725" y="95250"/>
            <a:ext cx="1476000" cy="65778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2" name="Oval 71">
            <a:hlinkClick xmlns:r="http://schemas.openxmlformats.org/officeDocument/2006/relationships" r:id="rId6"/>
          </xdr:cNvPr>
          <xdr:cNvSpPr/>
        </xdr:nvSpPr>
        <xdr:spPr bwMode="auto">
          <a:xfrm>
            <a:off x="7724775" y="402215"/>
            <a:ext cx="288000" cy="288000"/>
          </a:xfrm>
          <a:prstGeom prst="ellipse">
            <a:avLst/>
          </a:prstGeom>
          <a:solidFill>
            <a:schemeClr val="accent4">
              <a:lumMod val="20000"/>
              <a:lumOff val="80000"/>
            </a:schemeClr>
          </a:solidFill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MY" sz="1800"/>
              <a:t>1</a:t>
            </a:r>
          </a:p>
        </xdr:txBody>
      </xdr:sp>
      <xdr:sp macro="" textlink="">
        <xdr:nvSpPr>
          <xdr:cNvPr id="73" name="Oval 72">
            <a:hlinkClick xmlns:r="http://schemas.openxmlformats.org/officeDocument/2006/relationships" r:id="rId7"/>
          </xdr:cNvPr>
          <xdr:cNvSpPr/>
        </xdr:nvSpPr>
        <xdr:spPr bwMode="auto">
          <a:xfrm>
            <a:off x="8048625" y="404378"/>
            <a:ext cx="288000" cy="288000"/>
          </a:xfrm>
          <a:prstGeom prst="ellipse">
            <a:avLst/>
          </a:prstGeom>
          <a:solidFill>
            <a:schemeClr val="accent5">
              <a:lumMod val="20000"/>
              <a:lumOff val="80000"/>
            </a:schemeClr>
          </a:solidFill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MY" sz="1800"/>
              <a:t>2</a:t>
            </a:r>
          </a:p>
        </xdr:txBody>
      </xdr:sp>
      <xdr:sp macro="" textlink="">
        <xdr:nvSpPr>
          <xdr:cNvPr id="74" name="Oval 73">
            <a:hlinkClick xmlns:r="http://schemas.openxmlformats.org/officeDocument/2006/relationships" r:id="rId8"/>
          </xdr:cNvPr>
          <xdr:cNvSpPr/>
        </xdr:nvSpPr>
        <xdr:spPr bwMode="auto">
          <a:xfrm>
            <a:off x="8372617" y="397018"/>
            <a:ext cx="288000" cy="288000"/>
          </a:xfrm>
          <a:prstGeom prst="ellipse">
            <a:avLst/>
          </a:prstGeom>
          <a:solidFill>
            <a:schemeClr val="bg2">
              <a:lumMod val="75000"/>
            </a:schemeClr>
          </a:solidFill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MY" sz="1800"/>
              <a:t>3</a:t>
            </a:r>
          </a:p>
        </xdr:txBody>
      </xdr:sp>
      <xdr:sp macro="" textlink="">
        <xdr:nvSpPr>
          <xdr:cNvPr id="75" name="Oval 74">
            <a:hlinkClick xmlns:r="http://schemas.openxmlformats.org/officeDocument/2006/relationships" r:id="rId9"/>
          </xdr:cNvPr>
          <xdr:cNvSpPr/>
        </xdr:nvSpPr>
        <xdr:spPr bwMode="auto">
          <a:xfrm>
            <a:off x="8696325" y="399513"/>
            <a:ext cx="288000" cy="288000"/>
          </a:xfrm>
          <a:prstGeom prst="ellipse">
            <a:avLst/>
          </a:prstGeom>
          <a:solidFill>
            <a:schemeClr val="accent6">
              <a:lumMod val="60000"/>
              <a:lumOff val="40000"/>
            </a:schemeClr>
          </a:solidFill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MY" sz="1800"/>
              <a:t>4</a:t>
            </a:r>
          </a:p>
        </xdr:txBody>
      </xdr:sp>
      <xdr:sp macro="" textlink="">
        <xdr:nvSpPr>
          <xdr:cNvPr id="76" name="Oval 75">
            <a:hlinkClick xmlns:r="http://schemas.openxmlformats.org/officeDocument/2006/relationships" r:id="rId10"/>
          </xdr:cNvPr>
          <xdr:cNvSpPr/>
        </xdr:nvSpPr>
        <xdr:spPr bwMode="auto">
          <a:xfrm>
            <a:off x="9010792" y="401345"/>
            <a:ext cx="288000" cy="288000"/>
          </a:xfrm>
          <a:prstGeom prst="ellipse">
            <a:avLst/>
          </a:prstGeom>
          <a:solidFill>
            <a:schemeClr val="accent2">
              <a:lumMod val="40000"/>
              <a:lumOff val="60000"/>
            </a:schemeClr>
          </a:solidFill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MY" sz="1800"/>
              <a:t>5</a:t>
            </a:r>
          </a:p>
        </xdr:txBody>
      </xdr:sp>
      <xdr:sp macro="" textlink="">
        <xdr:nvSpPr>
          <xdr:cNvPr id="77" name="Oval 76">
            <a:hlinkClick xmlns:r="http://schemas.openxmlformats.org/officeDocument/2006/relationships" r:id="rId11"/>
          </xdr:cNvPr>
          <xdr:cNvSpPr/>
        </xdr:nvSpPr>
        <xdr:spPr bwMode="auto">
          <a:xfrm>
            <a:off x="9334500" y="403510"/>
            <a:ext cx="288000" cy="288000"/>
          </a:xfrm>
          <a:prstGeom prst="ellipse">
            <a:avLst/>
          </a:prstGeom>
          <a:solidFill>
            <a:schemeClr val="accent5">
              <a:lumMod val="40000"/>
              <a:lumOff val="60000"/>
            </a:schemeClr>
          </a:solidFill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MY" sz="1800"/>
              <a:t>6</a:t>
            </a:r>
          </a:p>
        </xdr:txBody>
      </xdr:sp>
      <xdr:sp macro="" textlink="">
        <xdr:nvSpPr>
          <xdr:cNvPr id="78" name="Oval 77">
            <a:hlinkClick xmlns:r="http://schemas.openxmlformats.org/officeDocument/2006/relationships" r:id="rId12"/>
          </xdr:cNvPr>
          <xdr:cNvSpPr/>
        </xdr:nvSpPr>
        <xdr:spPr bwMode="auto">
          <a:xfrm>
            <a:off x="9648825" y="396150"/>
            <a:ext cx="288000" cy="288000"/>
          </a:xfrm>
          <a:prstGeom prst="ellipse">
            <a:avLst/>
          </a:prstGeom>
          <a:solidFill>
            <a:schemeClr val="accent4">
              <a:lumMod val="60000"/>
              <a:lumOff val="40000"/>
            </a:schemeClr>
          </a:solidFill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MY" sz="1800"/>
              <a:t>7</a:t>
            </a:r>
          </a:p>
        </xdr:txBody>
      </xdr:sp>
      <xdr:sp macro="" textlink="">
        <xdr:nvSpPr>
          <xdr:cNvPr id="79" name="Rounded Rectangle 78">
            <a:hlinkClick xmlns:r="http://schemas.openxmlformats.org/officeDocument/2006/relationships" r:id="rId13"/>
          </xdr:cNvPr>
          <xdr:cNvSpPr/>
        </xdr:nvSpPr>
        <xdr:spPr bwMode="auto">
          <a:xfrm>
            <a:off x="6029467" y="47624"/>
            <a:ext cx="1080000" cy="257176"/>
          </a:xfrm>
          <a:prstGeom prst="round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MY" sz="1100"/>
              <a:t>MAIN</a:t>
            </a:r>
            <a:r>
              <a:rPr lang="en-MY" sz="1100" baseline="0"/>
              <a:t> PAGE</a:t>
            </a:r>
            <a:endParaRPr lang="en-MY" sz="1100"/>
          </a:p>
        </xdr:txBody>
      </xdr:sp>
      <xdr:sp macro="[0]!summary" textlink="">
        <xdr:nvSpPr>
          <xdr:cNvPr id="80" name="Rounded Rectangle 79"/>
          <xdr:cNvSpPr/>
        </xdr:nvSpPr>
        <xdr:spPr bwMode="auto">
          <a:xfrm>
            <a:off x="10249042" y="44897"/>
            <a:ext cx="1080000" cy="252000"/>
          </a:xfrm>
          <a:prstGeom prst="roundRect">
            <a:avLst/>
          </a:prstGeom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MY" sz="1100">
                <a:solidFill>
                  <a:sysClr val="windowText" lastClr="000000"/>
                </a:solidFill>
              </a:rPr>
              <a:t>SUMMARY</a:t>
            </a:r>
          </a:p>
        </xdr:txBody>
      </xdr:sp>
      <xdr:sp macro="" textlink="">
        <xdr:nvSpPr>
          <xdr:cNvPr id="81" name="Rounded Rectangle 80">
            <a:hlinkClick xmlns:r="http://schemas.openxmlformats.org/officeDocument/2006/relationships" r:id="rId14"/>
          </xdr:cNvPr>
          <xdr:cNvSpPr/>
        </xdr:nvSpPr>
        <xdr:spPr bwMode="auto">
          <a:xfrm>
            <a:off x="6038850" y="447110"/>
            <a:ext cx="1440000" cy="252000"/>
          </a:xfrm>
          <a:prstGeom prst="roundRect">
            <a:avLst/>
          </a:prstGeom>
          <a:solidFill>
            <a:schemeClr val="bg2">
              <a:lumMod val="75000"/>
            </a:schemeClr>
          </a:solidFill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MY" sz="1050"/>
              <a:t>SOURCE</a:t>
            </a:r>
            <a:r>
              <a:rPr lang="en-MY" sz="1050" baseline="0"/>
              <a:t> OF EVIDENCE</a:t>
            </a:r>
            <a:endParaRPr lang="en-MY" sz="1050"/>
          </a:p>
        </xdr:txBody>
      </xdr:sp>
      <xdr:sp macro="[0]!report" textlink="">
        <xdr:nvSpPr>
          <xdr:cNvPr id="82" name="Rounded Rectangle 81"/>
          <xdr:cNvSpPr/>
        </xdr:nvSpPr>
        <xdr:spPr bwMode="auto">
          <a:xfrm>
            <a:off x="10258425" y="428992"/>
            <a:ext cx="1080000" cy="252000"/>
          </a:xfrm>
          <a:prstGeom prst="roundRect">
            <a:avLst/>
          </a:prstGeom>
        </xdr:spPr>
        <xdr:style>
          <a:lnRef idx="3">
            <a:schemeClr val="lt1"/>
          </a:lnRef>
          <a:fillRef idx="1">
            <a:schemeClr val="accent2"/>
          </a:fillRef>
          <a:effectRef idx="1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MY" sz="1200"/>
              <a:t>REPORT</a:t>
            </a:r>
          </a:p>
        </xdr:txBody>
      </xdr:sp>
      <xdr:sp macro="" textlink="">
        <xdr:nvSpPr>
          <xdr:cNvPr id="49" name="Rounded Rectangle 48"/>
          <xdr:cNvSpPr/>
        </xdr:nvSpPr>
        <xdr:spPr bwMode="auto">
          <a:xfrm>
            <a:off x="8515492" y="47624"/>
            <a:ext cx="612000" cy="257176"/>
          </a:xfrm>
          <a:prstGeom prst="roundRect">
            <a:avLst/>
          </a:prstGeom>
          <a:ln>
            <a:noFill/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MY" sz="1100"/>
              <a:t>AREA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23819</xdr:colOff>
      <xdr:row>5</xdr:row>
      <xdr:rowOff>321463</xdr:rowOff>
    </xdr:from>
    <xdr:to>
      <xdr:col>3</xdr:col>
      <xdr:colOff>347819</xdr:colOff>
      <xdr:row>5</xdr:row>
      <xdr:rowOff>681463</xdr:rowOff>
    </xdr:to>
    <xdr:sp macro="[0]!button18" textlink="">
      <xdr:nvSpPr>
        <xdr:cNvPr id="18" name="Oval 17"/>
        <xdr:cNvSpPr/>
      </xdr:nvSpPr>
      <xdr:spPr>
        <a:xfrm>
          <a:off x="1845475" y="2083588"/>
          <a:ext cx="324000" cy="360000"/>
        </a:xfrm>
        <a:prstGeom prst="ellips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MY" sz="2000" b="0" i="0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3</xdr:col>
      <xdr:colOff>23812</xdr:colOff>
      <xdr:row>8</xdr:row>
      <xdr:rowOff>321468</xdr:rowOff>
    </xdr:from>
    <xdr:to>
      <xdr:col>3</xdr:col>
      <xdr:colOff>347812</xdr:colOff>
      <xdr:row>8</xdr:row>
      <xdr:rowOff>681468</xdr:rowOff>
    </xdr:to>
    <xdr:sp macro="[0]!button19" textlink="">
      <xdr:nvSpPr>
        <xdr:cNvPr id="19" name="Oval 18"/>
        <xdr:cNvSpPr/>
      </xdr:nvSpPr>
      <xdr:spPr>
        <a:xfrm>
          <a:off x="1845468" y="3226593"/>
          <a:ext cx="324000" cy="360000"/>
        </a:xfrm>
        <a:prstGeom prst="ellips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MY" sz="2000" b="0" i="0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3</xdr:col>
      <xdr:colOff>23812</xdr:colOff>
      <xdr:row>13</xdr:row>
      <xdr:rowOff>321461</xdr:rowOff>
    </xdr:from>
    <xdr:to>
      <xdr:col>3</xdr:col>
      <xdr:colOff>347812</xdr:colOff>
      <xdr:row>13</xdr:row>
      <xdr:rowOff>681461</xdr:rowOff>
    </xdr:to>
    <xdr:sp macro="[0]!button20" textlink="">
      <xdr:nvSpPr>
        <xdr:cNvPr id="33" name="Oval 32"/>
        <xdr:cNvSpPr/>
      </xdr:nvSpPr>
      <xdr:spPr>
        <a:xfrm>
          <a:off x="1845468" y="5322086"/>
          <a:ext cx="324000" cy="360000"/>
        </a:xfrm>
        <a:prstGeom prst="ellips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MY" sz="2000" b="0" i="0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3</xdr:col>
      <xdr:colOff>23812</xdr:colOff>
      <xdr:row>16</xdr:row>
      <xdr:rowOff>321466</xdr:rowOff>
    </xdr:from>
    <xdr:to>
      <xdr:col>3</xdr:col>
      <xdr:colOff>347812</xdr:colOff>
      <xdr:row>16</xdr:row>
      <xdr:rowOff>681466</xdr:rowOff>
    </xdr:to>
    <xdr:sp macro="[0]!button21" textlink="">
      <xdr:nvSpPr>
        <xdr:cNvPr id="34" name="Oval 33"/>
        <xdr:cNvSpPr/>
      </xdr:nvSpPr>
      <xdr:spPr>
        <a:xfrm>
          <a:off x="1845468" y="6465091"/>
          <a:ext cx="324000" cy="360000"/>
        </a:xfrm>
        <a:prstGeom prst="ellips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MY" sz="2000" b="0" i="0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3</xdr:col>
      <xdr:colOff>23812</xdr:colOff>
      <xdr:row>19</xdr:row>
      <xdr:rowOff>321464</xdr:rowOff>
    </xdr:from>
    <xdr:to>
      <xdr:col>3</xdr:col>
      <xdr:colOff>347812</xdr:colOff>
      <xdr:row>19</xdr:row>
      <xdr:rowOff>681464</xdr:rowOff>
    </xdr:to>
    <xdr:sp macro="[0]!button22" textlink="">
      <xdr:nvSpPr>
        <xdr:cNvPr id="35" name="Oval 34"/>
        <xdr:cNvSpPr/>
      </xdr:nvSpPr>
      <xdr:spPr>
        <a:xfrm>
          <a:off x="1845468" y="7608089"/>
          <a:ext cx="324000" cy="360000"/>
        </a:xfrm>
        <a:prstGeom prst="ellips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MY" sz="2000" b="0" i="0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3</xdr:col>
      <xdr:colOff>23812</xdr:colOff>
      <xdr:row>22</xdr:row>
      <xdr:rowOff>321464</xdr:rowOff>
    </xdr:from>
    <xdr:to>
      <xdr:col>3</xdr:col>
      <xdr:colOff>347812</xdr:colOff>
      <xdr:row>22</xdr:row>
      <xdr:rowOff>681464</xdr:rowOff>
    </xdr:to>
    <xdr:sp macro="[0]!button23" textlink="">
      <xdr:nvSpPr>
        <xdr:cNvPr id="36" name="Oval 35"/>
        <xdr:cNvSpPr/>
      </xdr:nvSpPr>
      <xdr:spPr>
        <a:xfrm>
          <a:off x="1845468" y="9132089"/>
          <a:ext cx="324000" cy="360000"/>
        </a:xfrm>
        <a:prstGeom prst="ellips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MY" sz="2000" b="0" i="0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3</xdr:col>
      <xdr:colOff>23812</xdr:colOff>
      <xdr:row>27</xdr:row>
      <xdr:rowOff>321465</xdr:rowOff>
    </xdr:from>
    <xdr:to>
      <xdr:col>3</xdr:col>
      <xdr:colOff>347812</xdr:colOff>
      <xdr:row>27</xdr:row>
      <xdr:rowOff>681465</xdr:rowOff>
    </xdr:to>
    <xdr:sp macro="[0]!button24" textlink="">
      <xdr:nvSpPr>
        <xdr:cNvPr id="37" name="Oval 36"/>
        <xdr:cNvSpPr/>
      </xdr:nvSpPr>
      <xdr:spPr>
        <a:xfrm>
          <a:off x="1845468" y="11037090"/>
          <a:ext cx="324000" cy="360000"/>
        </a:xfrm>
        <a:prstGeom prst="ellips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MY" sz="2000" b="0" i="0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3</xdr:col>
      <xdr:colOff>23812</xdr:colOff>
      <xdr:row>30</xdr:row>
      <xdr:rowOff>321461</xdr:rowOff>
    </xdr:from>
    <xdr:to>
      <xdr:col>3</xdr:col>
      <xdr:colOff>347812</xdr:colOff>
      <xdr:row>30</xdr:row>
      <xdr:rowOff>681461</xdr:rowOff>
    </xdr:to>
    <xdr:sp macro="[0]!button25" textlink="">
      <xdr:nvSpPr>
        <xdr:cNvPr id="38" name="Oval 37"/>
        <xdr:cNvSpPr/>
      </xdr:nvSpPr>
      <xdr:spPr>
        <a:xfrm>
          <a:off x="1845468" y="12370586"/>
          <a:ext cx="324000" cy="360000"/>
        </a:xfrm>
        <a:prstGeom prst="ellips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MY" sz="2000" b="0" i="0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3</xdr:col>
      <xdr:colOff>23812</xdr:colOff>
      <xdr:row>33</xdr:row>
      <xdr:rowOff>321459</xdr:rowOff>
    </xdr:from>
    <xdr:to>
      <xdr:col>3</xdr:col>
      <xdr:colOff>347812</xdr:colOff>
      <xdr:row>33</xdr:row>
      <xdr:rowOff>681459</xdr:rowOff>
    </xdr:to>
    <xdr:sp macro="[0]!button26" textlink="">
      <xdr:nvSpPr>
        <xdr:cNvPr id="39" name="Oval 38"/>
        <xdr:cNvSpPr/>
      </xdr:nvSpPr>
      <xdr:spPr>
        <a:xfrm>
          <a:off x="1845468" y="13513584"/>
          <a:ext cx="324000" cy="360000"/>
        </a:xfrm>
        <a:prstGeom prst="ellips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MY" sz="2000" b="0" i="0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3</xdr:col>
      <xdr:colOff>23812</xdr:colOff>
      <xdr:row>36</xdr:row>
      <xdr:rowOff>321464</xdr:rowOff>
    </xdr:from>
    <xdr:to>
      <xdr:col>3</xdr:col>
      <xdr:colOff>347812</xdr:colOff>
      <xdr:row>36</xdr:row>
      <xdr:rowOff>681464</xdr:rowOff>
    </xdr:to>
    <xdr:sp macro="[0]!button27" textlink="">
      <xdr:nvSpPr>
        <xdr:cNvPr id="40" name="Oval 39"/>
        <xdr:cNvSpPr/>
      </xdr:nvSpPr>
      <xdr:spPr>
        <a:xfrm>
          <a:off x="1845468" y="14656589"/>
          <a:ext cx="324000" cy="360000"/>
        </a:xfrm>
        <a:prstGeom prst="ellips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MY" sz="2000" b="0" i="0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3</xdr:col>
      <xdr:colOff>23812</xdr:colOff>
      <xdr:row>39</xdr:row>
      <xdr:rowOff>321466</xdr:rowOff>
    </xdr:from>
    <xdr:to>
      <xdr:col>3</xdr:col>
      <xdr:colOff>347812</xdr:colOff>
      <xdr:row>39</xdr:row>
      <xdr:rowOff>681466</xdr:rowOff>
    </xdr:to>
    <xdr:sp macro="[0]!button28" textlink="">
      <xdr:nvSpPr>
        <xdr:cNvPr id="41" name="Oval 40"/>
        <xdr:cNvSpPr/>
      </xdr:nvSpPr>
      <xdr:spPr>
        <a:xfrm>
          <a:off x="1845468" y="15799591"/>
          <a:ext cx="324000" cy="360000"/>
        </a:xfrm>
        <a:prstGeom prst="ellips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MY" sz="2000" b="0" i="0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4</xdr:col>
      <xdr:colOff>19050</xdr:colOff>
      <xdr:row>28</xdr:row>
      <xdr:rowOff>857250</xdr:rowOff>
    </xdr:from>
    <xdr:to>
      <xdr:col>4</xdr:col>
      <xdr:colOff>1279050</xdr:colOff>
      <xdr:row>28</xdr:row>
      <xdr:rowOff>1145250</xdr:rowOff>
    </xdr:to>
    <xdr:sp macro="[0]!NotApplicable1" textlink="">
      <xdr:nvSpPr>
        <xdr:cNvPr id="31" name="Rounded Rectangle 30"/>
        <xdr:cNvSpPr/>
      </xdr:nvSpPr>
      <xdr:spPr>
        <a:xfrm>
          <a:off x="533400" y="20840700"/>
          <a:ext cx="1260000" cy="288000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100"/>
            <a:t>Not applicable</a:t>
          </a:r>
        </a:p>
      </xdr:txBody>
    </xdr:sp>
    <xdr:clientData/>
  </xdr:twoCellAnchor>
  <xdr:twoCellAnchor>
    <xdr:from>
      <xdr:col>4</xdr:col>
      <xdr:colOff>1514475</xdr:colOff>
      <xdr:row>28</xdr:row>
      <xdr:rowOff>866775</xdr:rowOff>
    </xdr:from>
    <xdr:to>
      <xdr:col>5</xdr:col>
      <xdr:colOff>1815</xdr:colOff>
      <xdr:row>28</xdr:row>
      <xdr:rowOff>1154775</xdr:rowOff>
    </xdr:to>
    <xdr:sp macro="[0]!Unndo1" textlink="">
      <xdr:nvSpPr>
        <xdr:cNvPr id="45" name="Rounded Rectangle 44"/>
        <xdr:cNvSpPr/>
      </xdr:nvSpPr>
      <xdr:spPr>
        <a:xfrm>
          <a:off x="2028825" y="20850225"/>
          <a:ext cx="659040" cy="288000"/>
        </a:xfrm>
        <a:prstGeom prst="roundRect">
          <a:avLst/>
        </a:prstGeom>
        <a:solidFill>
          <a:srgbClr val="008000"/>
        </a:solidFill>
        <a:ln/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100"/>
            <a:t>Undo</a:t>
          </a:r>
        </a:p>
      </xdr:txBody>
    </xdr:sp>
    <xdr:clientData/>
  </xdr:twoCellAnchor>
  <xdr:twoCellAnchor>
    <xdr:from>
      <xdr:col>4</xdr:col>
      <xdr:colOff>333375</xdr:colOff>
      <xdr:row>0</xdr:row>
      <xdr:rowOff>95250</xdr:rowOff>
    </xdr:from>
    <xdr:to>
      <xdr:col>11</xdr:col>
      <xdr:colOff>1765800</xdr:colOff>
      <xdr:row>3</xdr:row>
      <xdr:rowOff>60437</xdr:rowOff>
    </xdr:to>
    <xdr:grpSp>
      <xdr:nvGrpSpPr>
        <xdr:cNvPr id="29" name="Group 28"/>
        <xdr:cNvGrpSpPr/>
      </xdr:nvGrpSpPr>
      <xdr:grpSpPr>
        <a:xfrm>
          <a:off x="855486" y="95250"/>
          <a:ext cx="10675203" cy="727187"/>
          <a:chOff x="847725" y="44897"/>
          <a:chExt cx="10490700" cy="708137"/>
        </a:xfrm>
      </xdr:grpSpPr>
      <xdr:pic>
        <xdr:nvPicPr>
          <xdr:cNvPr id="30" name="Picture 1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47725" y="95250"/>
            <a:ext cx="1476000" cy="65778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2" name="Oval 31">
            <a:hlinkClick xmlns:r="http://schemas.openxmlformats.org/officeDocument/2006/relationships" r:id="rId2"/>
          </xdr:cNvPr>
          <xdr:cNvSpPr/>
        </xdr:nvSpPr>
        <xdr:spPr bwMode="auto">
          <a:xfrm>
            <a:off x="7724775" y="402215"/>
            <a:ext cx="288000" cy="288000"/>
          </a:xfrm>
          <a:prstGeom prst="ellipse">
            <a:avLst/>
          </a:prstGeom>
          <a:solidFill>
            <a:schemeClr val="accent4">
              <a:lumMod val="20000"/>
              <a:lumOff val="80000"/>
            </a:schemeClr>
          </a:solidFill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MY" sz="1800"/>
              <a:t>1</a:t>
            </a:r>
          </a:p>
        </xdr:txBody>
      </xdr:sp>
      <xdr:sp macro="" textlink="">
        <xdr:nvSpPr>
          <xdr:cNvPr id="46" name="Oval 45">
            <a:hlinkClick xmlns:r="http://schemas.openxmlformats.org/officeDocument/2006/relationships" r:id="rId3"/>
          </xdr:cNvPr>
          <xdr:cNvSpPr/>
        </xdr:nvSpPr>
        <xdr:spPr bwMode="auto">
          <a:xfrm>
            <a:off x="8048625" y="404378"/>
            <a:ext cx="288000" cy="288000"/>
          </a:xfrm>
          <a:prstGeom prst="ellipse">
            <a:avLst/>
          </a:prstGeom>
          <a:solidFill>
            <a:schemeClr val="accent5">
              <a:lumMod val="20000"/>
              <a:lumOff val="80000"/>
            </a:schemeClr>
          </a:solidFill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MY" sz="1800"/>
              <a:t>2</a:t>
            </a:r>
          </a:p>
        </xdr:txBody>
      </xdr:sp>
      <xdr:sp macro="" textlink="">
        <xdr:nvSpPr>
          <xdr:cNvPr id="47" name="Oval 46">
            <a:hlinkClick xmlns:r="http://schemas.openxmlformats.org/officeDocument/2006/relationships" r:id="rId4"/>
          </xdr:cNvPr>
          <xdr:cNvSpPr/>
        </xdr:nvSpPr>
        <xdr:spPr bwMode="auto">
          <a:xfrm>
            <a:off x="8372617" y="397018"/>
            <a:ext cx="288000" cy="288000"/>
          </a:xfrm>
          <a:prstGeom prst="ellipse">
            <a:avLst/>
          </a:prstGeom>
          <a:solidFill>
            <a:schemeClr val="bg2">
              <a:lumMod val="75000"/>
            </a:schemeClr>
          </a:solidFill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MY" sz="1800"/>
              <a:t>3</a:t>
            </a:r>
          </a:p>
        </xdr:txBody>
      </xdr:sp>
      <xdr:sp macro="" textlink="">
        <xdr:nvSpPr>
          <xdr:cNvPr id="48" name="Oval 47">
            <a:hlinkClick xmlns:r="http://schemas.openxmlformats.org/officeDocument/2006/relationships" r:id="rId5"/>
          </xdr:cNvPr>
          <xdr:cNvSpPr/>
        </xdr:nvSpPr>
        <xdr:spPr bwMode="auto">
          <a:xfrm>
            <a:off x="8696325" y="399513"/>
            <a:ext cx="288000" cy="288000"/>
          </a:xfrm>
          <a:prstGeom prst="ellipse">
            <a:avLst/>
          </a:prstGeom>
          <a:solidFill>
            <a:schemeClr val="accent6">
              <a:lumMod val="60000"/>
              <a:lumOff val="40000"/>
            </a:schemeClr>
          </a:solidFill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MY" sz="1800"/>
              <a:t>4</a:t>
            </a:r>
          </a:p>
        </xdr:txBody>
      </xdr:sp>
      <xdr:sp macro="" textlink="">
        <xdr:nvSpPr>
          <xdr:cNvPr id="49" name="Oval 48">
            <a:hlinkClick xmlns:r="http://schemas.openxmlformats.org/officeDocument/2006/relationships" r:id="rId6"/>
          </xdr:cNvPr>
          <xdr:cNvSpPr/>
        </xdr:nvSpPr>
        <xdr:spPr bwMode="auto">
          <a:xfrm>
            <a:off x="9010792" y="401345"/>
            <a:ext cx="288000" cy="288000"/>
          </a:xfrm>
          <a:prstGeom prst="ellipse">
            <a:avLst/>
          </a:prstGeom>
          <a:solidFill>
            <a:schemeClr val="accent2">
              <a:lumMod val="40000"/>
              <a:lumOff val="60000"/>
            </a:schemeClr>
          </a:solidFill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MY" sz="1800"/>
              <a:t>5</a:t>
            </a:r>
          </a:p>
        </xdr:txBody>
      </xdr:sp>
      <xdr:sp macro="" textlink="">
        <xdr:nvSpPr>
          <xdr:cNvPr id="50" name="Oval 49">
            <a:hlinkClick xmlns:r="http://schemas.openxmlformats.org/officeDocument/2006/relationships" r:id="rId7"/>
          </xdr:cNvPr>
          <xdr:cNvSpPr/>
        </xdr:nvSpPr>
        <xdr:spPr bwMode="auto">
          <a:xfrm>
            <a:off x="9334500" y="403510"/>
            <a:ext cx="288000" cy="288000"/>
          </a:xfrm>
          <a:prstGeom prst="ellipse">
            <a:avLst/>
          </a:prstGeom>
          <a:solidFill>
            <a:schemeClr val="accent5">
              <a:lumMod val="40000"/>
              <a:lumOff val="60000"/>
            </a:schemeClr>
          </a:solidFill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MY" sz="1800"/>
              <a:t>6</a:t>
            </a:r>
          </a:p>
        </xdr:txBody>
      </xdr:sp>
      <xdr:sp macro="" textlink="">
        <xdr:nvSpPr>
          <xdr:cNvPr id="51" name="Oval 50">
            <a:hlinkClick xmlns:r="http://schemas.openxmlformats.org/officeDocument/2006/relationships" r:id="rId8"/>
          </xdr:cNvPr>
          <xdr:cNvSpPr/>
        </xdr:nvSpPr>
        <xdr:spPr bwMode="auto">
          <a:xfrm>
            <a:off x="9648825" y="396150"/>
            <a:ext cx="288000" cy="288000"/>
          </a:xfrm>
          <a:prstGeom prst="ellipse">
            <a:avLst/>
          </a:prstGeom>
          <a:solidFill>
            <a:schemeClr val="accent4">
              <a:lumMod val="60000"/>
              <a:lumOff val="40000"/>
            </a:schemeClr>
          </a:solidFill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MY" sz="1800"/>
              <a:t>7</a:t>
            </a:r>
          </a:p>
        </xdr:txBody>
      </xdr:sp>
      <xdr:sp macro="" textlink="">
        <xdr:nvSpPr>
          <xdr:cNvPr id="52" name="Rounded Rectangle 51">
            <a:hlinkClick xmlns:r="http://schemas.openxmlformats.org/officeDocument/2006/relationships" r:id="rId9"/>
          </xdr:cNvPr>
          <xdr:cNvSpPr/>
        </xdr:nvSpPr>
        <xdr:spPr bwMode="auto">
          <a:xfrm>
            <a:off x="6029467" y="47624"/>
            <a:ext cx="1080000" cy="257176"/>
          </a:xfrm>
          <a:prstGeom prst="round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MY" sz="1100"/>
              <a:t>MAIN</a:t>
            </a:r>
            <a:r>
              <a:rPr lang="en-MY" sz="1100" baseline="0"/>
              <a:t> PAGE</a:t>
            </a:r>
            <a:endParaRPr lang="en-MY" sz="1100"/>
          </a:p>
        </xdr:txBody>
      </xdr:sp>
      <xdr:sp macro="[0]!summary" textlink="">
        <xdr:nvSpPr>
          <xdr:cNvPr id="53" name="Rounded Rectangle 52"/>
          <xdr:cNvSpPr/>
        </xdr:nvSpPr>
        <xdr:spPr bwMode="auto">
          <a:xfrm>
            <a:off x="10249042" y="44897"/>
            <a:ext cx="1080000" cy="252000"/>
          </a:xfrm>
          <a:prstGeom prst="roundRect">
            <a:avLst/>
          </a:prstGeom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MY" sz="1100">
                <a:solidFill>
                  <a:sysClr val="windowText" lastClr="000000"/>
                </a:solidFill>
              </a:rPr>
              <a:t>SUMMARY</a:t>
            </a:r>
          </a:p>
        </xdr:txBody>
      </xdr:sp>
      <xdr:sp macro="" textlink="">
        <xdr:nvSpPr>
          <xdr:cNvPr id="54" name="Rounded Rectangle 53">
            <a:hlinkClick xmlns:r="http://schemas.openxmlformats.org/officeDocument/2006/relationships" r:id="rId10"/>
          </xdr:cNvPr>
          <xdr:cNvSpPr/>
        </xdr:nvSpPr>
        <xdr:spPr bwMode="auto">
          <a:xfrm>
            <a:off x="6038850" y="447110"/>
            <a:ext cx="1440000" cy="252000"/>
          </a:xfrm>
          <a:prstGeom prst="roundRect">
            <a:avLst/>
          </a:prstGeom>
          <a:solidFill>
            <a:schemeClr val="bg2">
              <a:lumMod val="75000"/>
            </a:schemeClr>
          </a:solidFill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MY" sz="1050"/>
              <a:t>SOURCE</a:t>
            </a:r>
            <a:r>
              <a:rPr lang="en-MY" sz="1050" baseline="0"/>
              <a:t> OF EVIDENCE</a:t>
            </a:r>
            <a:endParaRPr lang="en-MY" sz="1050"/>
          </a:p>
        </xdr:txBody>
      </xdr:sp>
      <xdr:sp macro="[0]!report" textlink="">
        <xdr:nvSpPr>
          <xdr:cNvPr id="55" name="Rounded Rectangle 54"/>
          <xdr:cNvSpPr/>
        </xdr:nvSpPr>
        <xdr:spPr bwMode="auto">
          <a:xfrm>
            <a:off x="10258425" y="428992"/>
            <a:ext cx="1080000" cy="252000"/>
          </a:xfrm>
          <a:prstGeom prst="roundRect">
            <a:avLst/>
          </a:prstGeom>
        </xdr:spPr>
        <xdr:style>
          <a:lnRef idx="3">
            <a:schemeClr val="lt1"/>
          </a:lnRef>
          <a:fillRef idx="1">
            <a:schemeClr val="accent2"/>
          </a:fillRef>
          <a:effectRef idx="1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MY" sz="1200"/>
              <a:t>REPORT</a:t>
            </a:r>
          </a:p>
        </xdr:txBody>
      </xdr:sp>
      <xdr:sp macro="" textlink="">
        <xdr:nvSpPr>
          <xdr:cNvPr id="56" name="Rounded Rectangle 55"/>
          <xdr:cNvSpPr/>
        </xdr:nvSpPr>
        <xdr:spPr bwMode="auto">
          <a:xfrm>
            <a:off x="8515492" y="47624"/>
            <a:ext cx="612000" cy="257176"/>
          </a:xfrm>
          <a:prstGeom prst="roundRect">
            <a:avLst/>
          </a:prstGeom>
          <a:ln>
            <a:noFill/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MY" sz="1100"/>
              <a:t>AREA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23822</xdr:colOff>
      <xdr:row>5</xdr:row>
      <xdr:rowOff>333369</xdr:rowOff>
    </xdr:from>
    <xdr:to>
      <xdr:col>3</xdr:col>
      <xdr:colOff>347822</xdr:colOff>
      <xdr:row>5</xdr:row>
      <xdr:rowOff>693369</xdr:rowOff>
    </xdr:to>
    <xdr:sp macro="[0]!button29" textlink="">
      <xdr:nvSpPr>
        <xdr:cNvPr id="18" name="Oval 17"/>
        <xdr:cNvSpPr/>
      </xdr:nvSpPr>
      <xdr:spPr>
        <a:xfrm>
          <a:off x="1845478" y="2095494"/>
          <a:ext cx="324000" cy="360000"/>
        </a:xfrm>
        <a:prstGeom prst="ellips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MY" sz="2000" b="0" i="0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3</xdr:col>
      <xdr:colOff>23812</xdr:colOff>
      <xdr:row>8</xdr:row>
      <xdr:rowOff>321466</xdr:rowOff>
    </xdr:from>
    <xdr:to>
      <xdr:col>3</xdr:col>
      <xdr:colOff>347812</xdr:colOff>
      <xdr:row>8</xdr:row>
      <xdr:rowOff>681466</xdr:rowOff>
    </xdr:to>
    <xdr:sp macro="[0]!button30" textlink="">
      <xdr:nvSpPr>
        <xdr:cNvPr id="19" name="Oval 18"/>
        <xdr:cNvSpPr/>
      </xdr:nvSpPr>
      <xdr:spPr>
        <a:xfrm>
          <a:off x="1845468" y="3417091"/>
          <a:ext cx="324000" cy="360000"/>
        </a:xfrm>
        <a:prstGeom prst="ellips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MY" sz="2000" b="0" i="0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3</xdr:col>
      <xdr:colOff>23812</xdr:colOff>
      <xdr:row>11</xdr:row>
      <xdr:rowOff>321466</xdr:rowOff>
    </xdr:from>
    <xdr:to>
      <xdr:col>3</xdr:col>
      <xdr:colOff>347812</xdr:colOff>
      <xdr:row>11</xdr:row>
      <xdr:rowOff>681466</xdr:rowOff>
    </xdr:to>
    <xdr:sp macro="[0]!button31" textlink="">
      <xdr:nvSpPr>
        <xdr:cNvPr id="20" name="Oval 19"/>
        <xdr:cNvSpPr/>
      </xdr:nvSpPr>
      <xdr:spPr>
        <a:xfrm>
          <a:off x="1845468" y="4583904"/>
          <a:ext cx="324000" cy="360000"/>
        </a:xfrm>
        <a:prstGeom prst="ellips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MY" sz="2000" b="0" i="0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3</xdr:col>
      <xdr:colOff>23812</xdr:colOff>
      <xdr:row>14</xdr:row>
      <xdr:rowOff>309563</xdr:rowOff>
    </xdr:from>
    <xdr:to>
      <xdr:col>3</xdr:col>
      <xdr:colOff>347812</xdr:colOff>
      <xdr:row>14</xdr:row>
      <xdr:rowOff>669563</xdr:rowOff>
    </xdr:to>
    <xdr:sp macro="[0]!button32" textlink="">
      <xdr:nvSpPr>
        <xdr:cNvPr id="21" name="Oval 20"/>
        <xdr:cNvSpPr/>
      </xdr:nvSpPr>
      <xdr:spPr>
        <a:xfrm>
          <a:off x="1845468" y="5715001"/>
          <a:ext cx="324000" cy="360000"/>
        </a:xfrm>
        <a:prstGeom prst="ellips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MY" sz="2000" b="0" i="0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3</xdr:col>
      <xdr:colOff>23812</xdr:colOff>
      <xdr:row>17</xdr:row>
      <xdr:rowOff>333367</xdr:rowOff>
    </xdr:from>
    <xdr:to>
      <xdr:col>3</xdr:col>
      <xdr:colOff>347812</xdr:colOff>
      <xdr:row>17</xdr:row>
      <xdr:rowOff>693367</xdr:rowOff>
    </xdr:to>
    <xdr:sp macro="[0]!button33" textlink="">
      <xdr:nvSpPr>
        <xdr:cNvPr id="22" name="Oval 21"/>
        <xdr:cNvSpPr/>
      </xdr:nvSpPr>
      <xdr:spPr>
        <a:xfrm>
          <a:off x="1845468" y="6881805"/>
          <a:ext cx="324000" cy="360000"/>
        </a:xfrm>
        <a:prstGeom prst="ellips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MY" sz="2000" b="0" i="0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3</xdr:col>
      <xdr:colOff>23812</xdr:colOff>
      <xdr:row>22</xdr:row>
      <xdr:rowOff>321465</xdr:rowOff>
    </xdr:from>
    <xdr:to>
      <xdr:col>3</xdr:col>
      <xdr:colOff>347812</xdr:colOff>
      <xdr:row>22</xdr:row>
      <xdr:rowOff>681465</xdr:rowOff>
    </xdr:to>
    <xdr:sp macro="[0]!button34" textlink="">
      <xdr:nvSpPr>
        <xdr:cNvPr id="36" name="Oval 35"/>
        <xdr:cNvSpPr/>
      </xdr:nvSpPr>
      <xdr:spPr>
        <a:xfrm>
          <a:off x="1845468" y="8822528"/>
          <a:ext cx="324000" cy="360000"/>
        </a:xfrm>
        <a:prstGeom prst="ellips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MY" sz="2000" b="0" i="0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3</xdr:col>
      <xdr:colOff>23812</xdr:colOff>
      <xdr:row>25</xdr:row>
      <xdr:rowOff>321465</xdr:rowOff>
    </xdr:from>
    <xdr:to>
      <xdr:col>3</xdr:col>
      <xdr:colOff>347812</xdr:colOff>
      <xdr:row>25</xdr:row>
      <xdr:rowOff>681465</xdr:rowOff>
    </xdr:to>
    <xdr:sp macro="[0]!button35" textlink="">
      <xdr:nvSpPr>
        <xdr:cNvPr id="37" name="Oval 36"/>
        <xdr:cNvSpPr/>
      </xdr:nvSpPr>
      <xdr:spPr>
        <a:xfrm>
          <a:off x="1845468" y="10156028"/>
          <a:ext cx="324000" cy="360000"/>
        </a:xfrm>
        <a:prstGeom prst="ellips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MY" sz="2000" b="0" i="0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3</xdr:col>
      <xdr:colOff>23812</xdr:colOff>
      <xdr:row>30</xdr:row>
      <xdr:rowOff>321465</xdr:rowOff>
    </xdr:from>
    <xdr:to>
      <xdr:col>3</xdr:col>
      <xdr:colOff>347812</xdr:colOff>
      <xdr:row>30</xdr:row>
      <xdr:rowOff>681465</xdr:rowOff>
    </xdr:to>
    <xdr:sp macro="[0]!button36" textlink="">
      <xdr:nvSpPr>
        <xdr:cNvPr id="38" name="Oval 37"/>
        <xdr:cNvSpPr/>
      </xdr:nvSpPr>
      <xdr:spPr>
        <a:xfrm>
          <a:off x="1845468" y="12108653"/>
          <a:ext cx="324000" cy="360000"/>
        </a:xfrm>
        <a:prstGeom prst="ellips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MY" sz="2000" b="0" i="0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3</xdr:col>
      <xdr:colOff>23812</xdr:colOff>
      <xdr:row>33</xdr:row>
      <xdr:rowOff>321468</xdr:rowOff>
    </xdr:from>
    <xdr:to>
      <xdr:col>3</xdr:col>
      <xdr:colOff>347812</xdr:colOff>
      <xdr:row>33</xdr:row>
      <xdr:rowOff>681468</xdr:rowOff>
    </xdr:to>
    <xdr:sp macro="[0]!button37" textlink="">
      <xdr:nvSpPr>
        <xdr:cNvPr id="39" name="Oval 38"/>
        <xdr:cNvSpPr/>
      </xdr:nvSpPr>
      <xdr:spPr>
        <a:xfrm>
          <a:off x="1845468" y="13632656"/>
          <a:ext cx="324000" cy="360000"/>
        </a:xfrm>
        <a:prstGeom prst="ellips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MY" sz="2000" b="0" i="0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3</xdr:col>
      <xdr:colOff>23812</xdr:colOff>
      <xdr:row>36</xdr:row>
      <xdr:rowOff>321468</xdr:rowOff>
    </xdr:from>
    <xdr:to>
      <xdr:col>3</xdr:col>
      <xdr:colOff>347812</xdr:colOff>
      <xdr:row>36</xdr:row>
      <xdr:rowOff>681468</xdr:rowOff>
    </xdr:to>
    <xdr:sp macro="[0]!button38" textlink="">
      <xdr:nvSpPr>
        <xdr:cNvPr id="40" name="Oval 39"/>
        <xdr:cNvSpPr/>
      </xdr:nvSpPr>
      <xdr:spPr>
        <a:xfrm>
          <a:off x="1845468" y="15144749"/>
          <a:ext cx="324000" cy="360000"/>
        </a:xfrm>
        <a:prstGeom prst="ellips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MY" sz="2000" b="0" i="0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3</xdr:col>
      <xdr:colOff>23812</xdr:colOff>
      <xdr:row>39</xdr:row>
      <xdr:rowOff>321467</xdr:rowOff>
    </xdr:from>
    <xdr:to>
      <xdr:col>3</xdr:col>
      <xdr:colOff>347812</xdr:colOff>
      <xdr:row>39</xdr:row>
      <xdr:rowOff>681467</xdr:rowOff>
    </xdr:to>
    <xdr:sp macro="[0]!button39" textlink="">
      <xdr:nvSpPr>
        <xdr:cNvPr id="41" name="Oval 40"/>
        <xdr:cNvSpPr/>
      </xdr:nvSpPr>
      <xdr:spPr>
        <a:xfrm>
          <a:off x="1845468" y="16478248"/>
          <a:ext cx="324000" cy="360000"/>
        </a:xfrm>
        <a:prstGeom prst="ellips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MY" sz="2000" b="0" i="0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3</xdr:col>
      <xdr:colOff>23812</xdr:colOff>
      <xdr:row>42</xdr:row>
      <xdr:rowOff>321467</xdr:rowOff>
    </xdr:from>
    <xdr:to>
      <xdr:col>3</xdr:col>
      <xdr:colOff>347812</xdr:colOff>
      <xdr:row>42</xdr:row>
      <xdr:rowOff>681467</xdr:rowOff>
    </xdr:to>
    <xdr:sp macro="[0]!button40" textlink="">
      <xdr:nvSpPr>
        <xdr:cNvPr id="42" name="Oval 41"/>
        <xdr:cNvSpPr/>
      </xdr:nvSpPr>
      <xdr:spPr>
        <a:xfrm>
          <a:off x="1845468" y="17621248"/>
          <a:ext cx="324000" cy="360000"/>
        </a:xfrm>
        <a:prstGeom prst="ellips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MY" sz="2000" b="0" i="0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3</xdr:col>
      <xdr:colOff>23812</xdr:colOff>
      <xdr:row>45</xdr:row>
      <xdr:rowOff>321465</xdr:rowOff>
    </xdr:from>
    <xdr:to>
      <xdr:col>3</xdr:col>
      <xdr:colOff>347812</xdr:colOff>
      <xdr:row>45</xdr:row>
      <xdr:rowOff>681465</xdr:rowOff>
    </xdr:to>
    <xdr:sp macro="[0]!button41" textlink="">
      <xdr:nvSpPr>
        <xdr:cNvPr id="43" name="Oval 42"/>
        <xdr:cNvSpPr/>
      </xdr:nvSpPr>
      <xdr:spPr>
        <a:xfrm>
          <a:off x="1845468" y="18764246"/>
          <a:ext cx="324000" cy="360000"/>
        </a:xfrm>
        <a:prstGeom prst="ellips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MY" sz="2000" b="0" i="0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3</xdr:col>
      <xdr:colOff>23812</xdr:colOff>
      <xdr:row>48</xdr:row>
      <xdr:rowOff>321468</xdr:rowOff>
    </xdr:from>
    <xdr:to>
      <xdr:col>3</xdr:col>
      <xdr:colOff>347812</xdr:colOff>
      <xdr:row>48</xdr:row>
      <xdr:rowOff>681468</xdr:rowOff>
    </xdr:to>
    <xdr:sp macro="[0]!button42" textlink="">
      <xdr:nvSpPr>
        <xdr:cNvPr id="44" name="Oval 43"/>
        <xdr:cNvSpPr/>
      </xdr:nvSpPr>
      <xdr:spPr>
        <a:xfrm>
          <a:off x="1845468" y="19907249"/>
          <a:ext cx="324000" cy="360000"/>
        </a:xfrm>
        <a:prstGeom prst="ellips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MY" sz="2000" b="0" i="0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3</xdr:col>
      <xdr:colOff>23812</xdr:colOff>
      <xdr:row>51</xdr:row>
      <xdr:rowOff>321466</xdr:rowOff>
    </xdr:from>
    <xdr:to>
      <xdr:col>3</xdr:col>
      <xdr:colOff>347812</xdr:colOff>
      <xdr:row>51</xdr:row>
      <xdr:rowOff>681466</xdr:rowOff>
    </xdr:to>
    <xdr:sp macro="[0]!button43" textlink="">
      <xdr:nvSpPr>
        <xdr:cNvPr id="45" name="Oval 44"/>
        <xdr:cNvSpPr/>
      </xdr:nvSpPr>
      <xdr:spPr>
        <a:xfrm>
          <a:off x="1845468" y="21050247"/>
          <a:ext cx="324000" cy="360000"/>
        </a:xfrm>
        <a:prstGeom prst="ellips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MY" sz="2000" b="0" i="0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3</xdr:col>
      <xdr:colOff>23812</xdr:colOff>
      <xdr:row>56</xdr:row>
      <xdr:rowOff>321461</xdr:rowOff>
    </xdr:from>
    <xdr:to>
      <xdr:col>3</xdr:col>
      <xdr:colOff>347812</xdr:colOff>
      <xdr:row>56</xdr:row>
      <xdr:rowOff>681461</xdr:rowOff>
    </xdr:to>
    <xdr:sp macro="[0]!button44" textlink="">
      <xdr:nvSpPr>
        <xdr:cNvPr id="46" name="Oval 45"/>
        <xdr:cNvSpPr/>
      </xdr:nvSpPr>
      <xdr:spPr>
        <a:xfrm>
          <a:off x="1845468" y="23002867"/>
          <a:ext cx="324000" cy="360000"/>
        </a:xfrm>
        <a:prstGeom prst="ellips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MY" sz="2000" b="0" i="0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3</xdr:col>
      <xdr:colOff>23812</xdr:colOff>
      <xdr:row>59</xdr:row>
      <xdr:rowOff>333374</xdr:rowOff>
    </xdr:from>
    <xdr:to>
      <xdr:col>3</xdr:col>
      <xdr:colOff>347812</xdr:colOff>
      <xdr:row>59</xdr:row>
      <xdr:rowOff>693374</xdr:rowOff>
    </xdr:to>
    <xdr:sp macro="[0]!button45" textlink="">
      <xdr:nvSpPr>
        <xdr:cNvPr id="47" name="Oval 46"/>
        <xdr:cNvSpPr/>
      </xdr:nvSpPr>
      <xdr:spPr>
        <a:xfrm>
          <a:off x="1845468" y="24157780"/>
          <a:ext cx="324000" cy="360000"/>
        </a:xfrm>
        <a:prstGeom prst="ellips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MY" sz="2000" b="0" i="0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3</xdr:col>
      <xdr:colOff>23812</xdr:colOff>
      <xdr:row>62</xdr:row>
      <xdr:rowOff>321467</xdr:rowOff>
    </xdr:from>
    <xdr:to>
      <xdr:col>3</xdr:col>
      <xdr:colOff>347812</xdr:colOff>
      <xdr:row>62</xdr:row>
      <xdr:rowOff>681467</xdr:rowOff>
    </xdr:to>
    <xdr:sp macro="[0]!button46" textlink="">
      <xdr:nvSpPr>
        <xdr:cNvPr id="48" name="Oval 47"/>
        <xdr:cNvSpPr/>
      </xdr:nvSpPr>
      <xdr:spPr>
        <a:xfrm>
          <a:off x="1845468" y="25288873"/>
          <a:ext cx="324000" cy="360000"/>
        </a:xfrm>
        <a:prstGeom prst="ellips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MY" sz="2000" b="0" i="0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3</xdr:col>
      <xdr:colOff>23812</xdr:colOff>
      <xdr:row>65</xdr:row>
      <xdr:rowOff>321468</xdr:rowOff>
    </xdr:from>
    <xdr:to>
      <xdr:col>3</xdr:col>
      <xdr:colOff>347812</xdr:colOff>
      <xdr:row>65</xdr:row>
      <xdr:rowOff>681468</xdr:rowOff>
    </xdr:to>
    <xdr:sp macro="[0]!button47" textlink="">
      <xdr:nvSpPr>
        <xdr:cNvPr id="49" name="Oval 48"/>
        <xdr:cNvSpPr/>
      </xdr:nvSpPr>
      <xdr:spPr>
        <a:xfrm>
          <a:off x="1845468" y="26812874"/>
          <a:ext cx="324000" cy="360000"/>
        </a:xfrm>
        <a:prstGeom prst="ellips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MY" sz="2000" b="0" i="0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3</xdr:col>
      <xdr:colOff>23812</xdr:colOff>
      <xdr:row>70</xdr:row>
      <xdr:rowOff>321466</xdr:rowOff>
    </xdr:from>
    <xdr:to>
      <xdr:col>3</xdr:col>
      <xdr:colOff>347812</xdr:colOff>
      <xdr:row>70</xdr:row>
      <xdr:rowOff>681466</xdr:rowOff>
    </xdr:to>
    <xdr:sp macro="[0]!button48" textlink="">
      <xdr:nvSpPr>
        <xdr:cNvPr id="50" name="Oval 49"/>
        <xdr:cNvSpPr/>
      </xdr:nvSpPr>
      <xdr:spPr>
        <a:xfrm>
          <a:off x="1845468" y="28955997"/>
          <a:ext cx="324000" cy="360000"/>
        </a:xfrm>
        <a:prstGeom prst="ellips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MY" sz="2000" b="0" i="0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4</xdr:col>
      <xdr:colOff>333375</xdr:colOff>
      <xdr:row>0</xdr:row>
      <xdr:rowOff>95250</xdr:rowOff>
    </xdr:from>
    <xdr:to>
      <xdr:col>11</xdr:col>
      <xdr:colOff>1765800</xdr:colOff>
      <xdr:row>3</xdr:row>
      <xdr:rowOff>60437</xdr:rowOff>
    </xdr:to>
    <xdr:grpSp>
      <xdr:nvGrpSpPr>
        <xdr:cNvPr id="57" name="Group 56"/>
        <xdr:cNvGrpSpPr/>
      </xdr:nvGrpSpPr>
      <xdr:grpSpPr>
        <a:xfrm>
          <a:off x="855486" y="95250"/>
          <a:ext cx="10675203" cy="727187"/>
          <a:chOff x="847725" y="44897"/>
          <a:chExt cx="10490700" cy="708137"/>
        </a:xfrm>
      </xdr:grpSpPr>
      <xdr:pic>
        <xdr:nvPicPr>
          <xdr:cNvPr id="58" name="Picture 1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47725" y="95250"/>
            <a:ext cx="1476000" cy="65778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9" name="Oval 58">
            <a:hlinkClick xmlns:r="http://schemas.openxmlformats.org/officeDocument/2006/relationships" r:id="rId2"/>
          </xdr:cNvPr>
          <xdr:cNvSpPr/>
        </xdr:nvSpPr>
        <xdr:spPr bwMode="auto">
          <a:xfrm>
            <a:off x="7724775" y="402215"/>
            <a:ext cx="288000" cy="288000"/>
          </a:xfrm>
          <a:prstGeom prst="ellipse">
            <a:avLst/>
          </a:prstGeom>
          <a:solidFill>
            <a:schemeClr val="accent4">
              <a:lumMod val="20000"/>
              <a:lumOff val="80000"/>
            </a:schemeClr>
          </a:solidFill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MY" sz="1800"/>
              <a:t>1</a:t>
            </a:r>
          </a:p>
        </xdr:txBody>
      </xdr:sp>
      <xdr:sp macro="" textlink="">
        <xdr:nvSpPr>
          <xdr:cNvPr id="60" name="Oval 59">
            <a:hlinkClick xmlns:r="http://schemas.openxmlformats.org/officeDocument/2006/relationships" r:id="rId3"/>
          </xdr:cNvPr>
          <xdr:cNvSpPr/>
        </xdr:nvSpPr>
        <xdr:spPr bwMode="auto">
          <a:xfrm>
            <a:off x="8048625" y="404378"/>
            <a:ext cx="288000" cy="288000"/>
          </a:xfrm>
          <a:prstGeom prst="ellipse">
            <a:avLst/>
          </a:prstGeom>
          <a:solidFill>
            <a:schemeClr val="accent5">
              <a:lumMod val="20000"/>
              <a:lumOff val="80000"/>
            </a:schemeClr>
          </a:solidFill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MY" sz="1800"/>
              <a:t>2</a:t>
            </a:r>
          </a:p>
        </xdr:txBody>
      </xdr:sp>
      <xdr:sp macro="" textlink="">
        <xdr:nvSpPr>
          <xdr:cNvPr id="61" name="Oval 60">
            <a:hlinkClick xmlns:r="http://schemas.openxmlformats.org/officeDocument/2006/relationships" r:id="rId4"/>
          </xdr:cNvPr>
          <xdr:cNvSpPr/>
        </xdr:nvSpPr>
        <xdr:spPr bwMode="auto">
          <a:xfrm>
            <a:off x="8372617" y="397018"/>
            <a:ext cx="288000" cy="288000"/>
          </a:xfrm>
          <a:prstGeom prst="ellipse">
            <a:avLst/>
          </a:prstGeom>
          <a:solidFill>
            <a:schemeClr val="bg2">
              <a:lumMod val="75000"/>
            </a:schemeClr>
          </a:solidFill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MY" sz="1800"/>
              <a:t>3</a:t>
            </a:r>
          </a:p>
        </xdr:txBody>
      </xdr:sp>
      <xdr:sp macro="" textlink="">
        <xdr:nvSpPr>
          <xdr:cNvPr id="62" name="Oval 61">
            <a:hlinkClick xmlns:r="http://schemas.openxmlformats.org/officeDocument/2006/relationships" r:id="rId5"/>
          </xdr:cNvPr>
          <xdr:cNvSpPr/>
        </xdr:nvSpPr>
        <xdr:spPr bwMode="auto">
          <a:xfrm>
            <a:off x="8696325" y="399513"/>
            <a:ext cx="288000" cy="288000"/>
          </a:xfrm>
          <a:prstGeom prst="ellipse">
            <a:avLst/>
          </a:prstGeom>
          <a:solidFill>
            <a:schemeClr val="accent6">
              <a:lumMod val="60000"/>
              <a:lumOff val="40000"/>
            </a:schemeClr>
          </a:solidFill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MY" sz="1800"/>
              <a:t>4</a:t>
            </a:r>
          </a:p>
        </xdr:txBody>
      </xdr:sp>
      <xdr:sp macro="" textlink="">
        <xdr:nvSpPr>
          <xdr:cNvPr id="63" name="Oval 62">
            <a:hlinkClick xmlns:r="http://schemas.openxmlformats.org/officeDocument/2006/relationships" r:id="rId6"/>
          </xdr:cNvPr>
          <xdr:cNvSpPr/>
        </xdr:nvSpPr>
        <xdr:spPr bwMode="auto">
          <a:xfrm>
            <a:off x="9010792" y="401345"/>
            <a:ext cx="288000" cy="288000"/>
          </a:xfrm>
          <a:prstGeom prst="ellipse">
            <a:avLst/>
          </a:prstGeom>
          <a:solidFill>
            <a:schemeClr val="accent2">
              <a:lumMod val="40000"/>
              <a:lumOff val="60000"/>
            </a:schemeClr>
          </a:solidFill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MY" sz="1800"/>
              <a:t>5</a:t>
            </a:r>
          </a:p>
        </xdr:txBody>
      </xdr:sp>
      <xdr:sp macro="" textlink="">
        <xdr:nvSpPr>
          <xdr:cNvPr id="64" name="Oval 63">
            <a:hlinkClick xmlns:r="http://schemas.openxmlformats.org/officeDocument/2006/relationships" r:id="rId7"/>
          </xdr:cNvPr>
          <xdr:cNvSpPr/>
        </xdr:nvSpPr>
        <xdr:spPr bwMode="auto">
          <a:xfrm>
            <a:off x="9334500" y="403510"/>
            <a:ext cx="288000" cy="288000"/>
          </a:xfrm>
          <a:prstGeom prst="ellipse">
            <a:avLst/>
          </a:prstGeom>
          <a:solidFill>
            <a:schemeClr val="accent5">
              <a:lumMod val="40000"/>
              <a:lumOff val="60000"/>
            </a:schemeClr>
          </a:solidFill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MY" sz="1800"/>
              <a:t>6</a:t>
            </a:r>
          </a:p>
        </xdr:txBody>
      </xdr:sp>
      <xdr:sp macro="" textlink="">
        <xdr:nvSpPr>
          <xdr:cNvPr id="65" name="Oval 64">
            <a:hlinkClick xmlns:r="http://schemas.openxmlformats.org/officeDocument/2006/relationships" r:id="rId8"/>
          </xdr:cNvPr>
          <xdr:cNvSpPr/>
        </xdr:nvSpPr>
        <xdr:spPr bwMode="auto">
          <a:xfrm>
            <a:off x="9648825" y="396150"/>
            <a:ext cx="288000" cy="288000"/>
          </a:xfrm>
          <a:prstGeom prst="ellipse">
            <a:avLst/>
          </a:prstGeom>
          <a:solidFill>
            <a:schemeClr val="accent4">
              <a:lumMod val="60000"/>
              <a:lumOff val="40000"/>
            </a:schemeClr>
          </a:solidFill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MY" sz="1800"/>
              <a:t>7</a:t>
            </a:r>
          </a:p>
        </xdr:txBody>
      </xdr:sp>
      <xdr:sp macro="" textlink="">
        <xdr:nvSpPr>
          <xdr:cNvPr id="66" name="Rounded Rectangle 65">
            <a:hlinkClick xmlns:r="http://schemas.openxmlformats.org/officeDocument/2006/relationships" r:id="rId9"/>
          </xdr:cNvPr>
          <xdr:cNvSpPr/>
        </xdr:nvSpPr>
        <xdr:spPr bwMode="auto">
          <a:xfrm>
            <a:off x="6029467" y="47624"/>
            <a:ext cx="1080000" cy="257176"/>
          </a:xfrm>
          <a:prstGeom prst="round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MY" sz="1100"/>
              <a:t>MAIN</a:t>
            </a:r>
            <a:r>
              <a:rPr lang="en-MY" sz="1100" baseline="0"/>
              <a:t> PAGE</a:t>
            </a:r>
            <a:endParaRPr lang="en-MY" sz="1100"/>
          </a:p>
        </xdr:txBody>
      </xdr:sp>
      <xdr:sp macro="[0]!summary" textlink="">
        <xdr:nvSpPr>
          <xdr:cNvPr id="67" name="Rounded Rectangle 66"/>
          <xdr:cNvSpPr/>
        </xdr:nvSpPr>
        <xdr:spPr bwMode="auto">
          <a:xfrm>
            <a:off x="10249042" y="44897"/>
            <a:ext cx="1080000" cy="252000"/>
          </a:xfrm>
          <a:prstGeom prst="roundRect">
            <a:avLst/>
          </a:prstGeom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MY" sz="1100">
                <a:solidFill>
                  <a:sysClr val="windowText" lastClr="000000"/>
                </a:solidFill>
              </a:rPr>
              <a:t>SUMMARY</a:t>
            </a:r>
          </a:p>
        </xdr:txBody>
      </xdr:sp>
      <xdr:sp macro="" textlink="">
        <xdr:nvSpPr>
          <xdr:cNvPr id="68" name="Rounded Rectangle 67">
            <a:hlinkClick xmlns:r="http://schemas.openxmlformats.org/officeDocument/2006/relationships" r:id="rId10"/>
          </xdr:cNvPr>
          <xdr:cNvSpPr/>
        </xdr:nvSpPr>
        <xdr:spPr bwMode="auto">
          <a:xfrm>
            <a:off x="6038850" y="447110"/>
            <a:ext cx="1440000" cy="252000"/>
          </a:xfrm>
          <a:prstGeom prst="roundRect">
            <a:avLst/>
          </a:prstGeom>
          <a:solidFill>
            <a:schemeClr val="bg2">
              <a:lumMod val="75000"/>
            </a:schemeClr>
          </a:solidFill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MY" sz="1050"/>
              <a:t>SOURCE</a:t>
            </a:r>
            <a:r>
              <a:rPr lang="en-MY" sz="1050" baseline="0"/>
              <a:t> OF EVIDENCE</a:t>
            </a:r>
            <a:endParaRPr lang="en-MY" sz="1050"/>
          </a:p>
        </xdr:txBody>
      </xdr:sp>
      <xdr:sp macro="[0]!report" textlink="">
        <xdr:nvSpPr>
          <xdr:cNvPr id="69" name="Rounded Rectangle 68"/>
          <xdr:cNvSpPr/>
        </xdr:nvSpPr>
        <xdr:spPr bwMode="auto">
          <a:xfrm>
            <a:off x="10258425" y="428992"/>
            <a:ext cx="1080000" cy="252000"/>
          </a:xfrm>
          <a:prstGeom prst="roundRect">
            <a:avLst/>
          </a:prstGeom>
        </xdr:spPr>
        <xdr:style>
          <a:lnRef idx="3">
            <a:schemeClr val="lt1"/>
          </a:lnRef>
          <a:fillRef idx="1">
            <a:schemeClr val="accent2"/>
          </a:fillRef>
          <a:effectRef idx="1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MY" sz="1200"/>
              <a:t>REPORT</a:t>
            </a:r>
          </a:p>
        </xdr:txBody>
      </xdr:sp>
      <xdr:sp macro="" textlink="">
        <xdr:nvSpPr>
          <xdr:cNvPr id="70" name="Rounded Rectangle 69"/>
          <xdr:cNvSpPr/>
        </xdr:nvSpPr>
        <xdr:spPr bwMode="auto">
          <a:xfrm>
            <a:off x="8515492" y="47624"/>
            <a:ext cx="612000" cy="257176"/>
          </a:xfrm>
          <a:prstGeom prst="roundRect">
            <a:avLst/>
          </a:prstGeom>
          <a:ln>
            <a:noFill/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MY" sz="1100"/>
              <a:t>AREA</a:t>
            </a:r>
          </a:p>
        </xdr:txBody>
      </xdr:sp>
    </xdr:grpSp>
    <xdr:clientData/>
  </xdr:twoCellAnchor>
  <xdr:twoCellAnchor>
    <xdr:from>
      <xdr:col>4</xdr:col>
      <xdr:colOff>56448</xdr:colOff>
      <xdr:row>15</xdr:row>
      <xdr:rowOff>860788</xdr:rowOff>
    </xdr:from>
    <xdr:to>
      <xdr:col>4</xdr:col>
      <xdr:colOff>1316448</xdr:colOff>
      <xdr:row>15</xdr:row>
      <xdr:rowOff>1148788</xdr:rowOff>
    </xdr:to>
    <xdr:sp macro="[0]!NotApplicable6" textlink="">
      <xdr:nvSpPr>
        <xdr:cNvPr id="51" name="Rounded Rectangle 50"/>
        <xdr:cNvSpPr/>
      </xdr:nvSpPr>
      <xdr:spPr>
        <a:xfrm>
          <a:off x="578559" y="11662844"/>
          <a:ext cx="1260000" cy="288000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100"/>
            <a:t>Not applicable</a:t>
          </a:r>
        </a:p>
      </xdr:txBody>
    </xdr:sp>
    <xdr:clientData/>
  </xdr:twoCellAnchor>
  <xdr:twoCellAnchor>
    <xdr:from>
      <xdr:col>4</xdr:col>
      <xdr:colOff>1494723</xdr:colOff>
      <xdr:row>15</xdr:row>
      <xdr:rowOff>860788</xdr:rowOff>
    </xdr:from>
    <xdr:to>
      <xdr:col>4</xdr:col>
      <xdr:colOff>2161383</xdr:colOff>
      <xdr:row>15</xdr:row>
      <xdr:rowOff>1148788</xdr:rowOff>
    </xdr:to>
    <xdr:sp macro="[0]!Unndo6" textlink="">
      <xdr:nvSpPr>
        <xdr:cNvPr id="52" name="Rounded Rectangle 51"/>
        <xdr:cNvSpPr/>
      </xdr:nvSpPr>
      <xdr:spPr>
        <a:xfrm>
          <a:off x="2016834" y="11662844"/>
          <a:ext cx="666660" cy="288000"/>
        </a:xfrm>
        <a:prstGeom prst="roundRect">
          <a:avLst/>
        </a:prstGeom>
        <a:solidFill>
          <a:srgbClr val="008000"/>
        </a:solidFill>
        <a:ln/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100"/>
            <a:t>Undo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23822</xdr:colOff>
      <xdr:row>5</xdr:row>
      <xdr:rowOff>321467</xdr:rowOff>
    </xdr:from>
    <xdr:to>
      <xdr:col>3</xdr:col>
      <xdr:colOff>347822</xdr:colOff>
      <xdr:row>5</xdr:row>
      <xdr:rowOff>681467</xdr:rowOff>
    </xdr:to>
    <xdr:sp macro="[0]!button49" textlink="">
      <xdr:nvSpPr>
        <xdr:cNvPr id="19" name="Oval 18"/>
        <xdr:cNvSpPr/>
      </xdr:nvSpPr>
      <xdr:spPr>
        <a:xfrm>
          <a:off x="1845478" y="2083592"/>
          <a:ext cx="324000" cy="360000"/>
        </a:xfrm>
        <a:prstGeom prst="ellips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MY" sz="2000" b="0" i="0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3</xdr:col>
      <xdr:colOff>23812</xdr:colOff>
      <xdr:row>8</xdr:row>
      <xdr:rowOff>333371</xdr:rowOff>
    </xdr:from>
    <xdr:to>
      <xdr:col>3</xdr:col>
      <xdr:colOff>347812</xdr:colOff>
      <xdr:row>8</xdr:row>
      <xdr:rowOff>693371</xdr:rowOff>
    </xdr:to>
    <xdr:sp macro="[0]!button50" textlink="">
      <xdr:nvSpPr>
        <xdr:cNvPr id="20" name="Oval 19"/>
        <xdr:cNvSpPr/>
      </xdr:nvSpPr>
      <xdr:spPr>
        <a:xfrm>
          <a:off x="1845468" y="3250402"/>
          <a:ext cx="324000" cy="360000"/>
        </a:xfrm>
        <a:prstGeom prst="ellips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MY" sz="2000" b="0" i="0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3</xdr:col>
      <xdr:colOff>23812</xdr:colOff>
      <xdr:row>11</xdr:row>
      <xdr:rowOff>333371</xdr:rowOff>
    </xdr:from>
    <xdr:to>
      <xdr:col>3</xdr:col>
      <xdr:colOff>347812</xdr:colOff>
      <xdr:row>11</xdr:row>
      <xdr:rowOff>693371</xdr:rowOff>
    </xdr:to>
    <xdr:sp macro="[0]!button51" textlink="">
      <xdr:nvSpPr>
        <xdr:cNvPr id="34" name="Oval 33"/>
        <xdr:cNvSpPr/>
      </xdr:nvSpPr>
      <xdr:spPr>
        <a:xfrm>
          <a:off x="1845468" y="4583902"/>
          <a:ext cx="324000" cy="360000"/>
        </a:xfrm>
        <a:prstGeom prst="ellips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MY" sz="2000" b="0" i="0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3</xdr:col>
      <xdr:colOff>23812</xdr:colOff>
      <xdr:row>14</xdr:row>
      <xdr:rowOff>309563</xdr:rowOff>
    </xdr:from>
    <xdr:to>
      <xdr:col>3</xdr:col>
      <xdr:colOff>347812</xdr:colOff>
      <xdr:row>14</xdr:row>
      <xdr:rowOff>669563</xdr:rowOff>
    </xdr:to>
    <xdr:sp macro="[0]!button52" textlink="">
      <xdr:nvSpPr>
        <xdr:cNvPr id="35" name="Oval 34"/>
        <xdr:cNvSpPr/>
      </xdr:nvSpPr>
      <xdr:spPr>
        <a:xfrm>
          <a:off x="1845468" y="6084094"/>
          <a:ext cx="324000" cy="360000"/>
        </a:xfrm>
        <a:prstGeom prst="ellips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MY" sz="2000" b="0" i="0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3</xdr:col>
      <xdr:colOff>23812</xdr:colOff>
      <xdr:row>17</xdr:row>
      <xdr:rowOff>321468</xdr:rowOff>
    </xdr:from>
    <xdr:to>
      <xdr:col>3</xdr:col>
      <xdr:colOff>347812</xdr:colOff>
      <xdr:row>17</xdr:row>
      <xdr:rowOff>681468</xdr:rowOff>
    </xdr:to>
    <xdr:sp macro="[0]!button53" textlink="">
      <xdr:nvSpPr>
        <xdr:cNvPr id="36" name="Oval 35"/>
        <xdr:cNvSpPr/>
      </xdr:nvSpPr>
      <xdr:spPr>
        <a:xfrm>
          <a:off x="1845468" y="7429499"/>
          <a:ext cx="324000" cy="360000"/>
        </a:xfrm>
        <a:prstGeom prst="ellips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MY" sz="2000" b="0" i="0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3</xdr:col>
      <xdr:colOff>23812</xdr:colOff>
      <xdr:row>20</xdr:row>
      <xdr:rowOff>321467</xdr:rowOff>
    </xdr:from>
    <xdr:to>
      <xdr:col>3</xdr:col>
      <xdr:colOff>347812</xdr:colOff>
      <xdr:row>20</xdr:row>
      <xdr:rowOff>681467</xdr:rowOff>
    </xdr:to>
    <xdr:sp macro="[0]!button54" textlink="">
      <xdr:nvSpPr>
        <xdr:cNvPr id="37" name="Oval 36"/>
        <xdr:cNvSpPr/>
      </xdr:nvSpPr>
      <xdr:spPr>
        <a:xfrm>
          <a:off x="1845468" y="8572498"/>
          <a:ext cx="324000" cy="360000"/>
        </a:xfrm>
        <a:prstGeom prst="ellips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MY" sz="2000" b="0" i="0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3</xdr:col>
      <xdr:colOff>23812</xdr:colOff>
      <xdr:row>23</xdr:row>
      <xdr:rowOff>309563</xdr:rowOff>
    </xdr:from>
    <xdr:to>
      <xdr:col>3</xdr:col>
      <xdr:colOff>347812</xdr:colOff>
      <xdr:row>23</xdr:row>
      <xdr:rowOff>669563</xdr:rowOff>
    </xdr:to>
    <xdr:sp macro="[0]!button55" textlink="">
      <xdr:nvSpPr>
        <xdr:cNvPr id="38" name="Oval 37"/>
        <xdr:cNvSpPr/>
      </xdr:nvSpPr>
      <xdr:spPr>
        <a:xfrm>
          <a:off x="1845468" y="9715501"/>
          <a:ext cx="324000" cy="360000"/>
        </a:xfrm>
        <a:prstGeom prst="ellips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MY" sz="2000" b="0" i="0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3</xdr:col>
      <xdr:colOff>23812</xdr:colOff>
      <xdr:row>26</xdr:row>
      <xdr:rowOff>321468</xdr:rowOff>
    </xdr:from>
    <xdr:to>
      <xdr:col>3</xdr:col>
      <xdr:colOff>347812</xdr:colOff>
      <xdr:row>26</xdr:row>
      <xdr:rowOff>681468</xdr:rowOff>
    </xdr:to>
    <xdr:sp macro="[0]!button56" textlink="">
      <xdr:nvSpPr>
        <xdr:cNvPr id="39" name="Oval 38"/>
        <xdr:cNvSpPr/>
      </xdr:nvSpPr>
      <xdr:spPr>
        <a:xfrm>
          <a:off x="1845468" y="10870406"/>
          <a:ext cx="324000" cy="360000"/>
        </a:xfrm>
        <a:prstGeom prst="ellips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MY" sz="2000" b="0" i="0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3</xdr:col>
      <xdr:colOff>23812</xdr:colOff>
      <xdr:row>31</xdr:row>
      <xdr:rowOff>309562</xdr:rowOff>
    </xdr:from>
    <xdr:to>
      <xdr:col>3</xdr:col>
      <xdr:colOff>347812</xdr:colOff>
      <xdr:row>31</xdr:row>
      <xdr:rowOff>669562</xdr:rowOff>
    </xdr:to>
    <xdr:sp macro="[0]!button57" textlink="">
      <xdr:nvSpPr>
        <xdr:cNvPr id="40" name="Oval 39"/>
        <xdr:cNvSpPr/>
      </xdr:nvSpPr>
      <xdr:spPr>
        <a:xfrm>
          <a:off x="1845468" y="13192125"/>
          <a:ext cx="324000" cy="360000"/>
        </a:xfrm>
        <a:prstGeom prst="ellips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MY" sz="2000" b="0" i="0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3</xdr:col>
      <xdr:colOff>23812</xdr:colOff>
      <xdr:row>34</xdr:row>
      <xdr:rowOff>321464</xdr:rowOff>
    </xdr:from>
    <xdr:to>
      <xdr:col>3</xdr:col>
      <xdr:colOff>347812</xdr:colOff>
      <xdr:row>34</xdr:row>
      <xdr:rowOff>681464</xdr:rowOff>
    </xdr:to>
    <xdr:sp macro="[0]!button58" textlink="">
      <xdr:nvSpPr>
        <xdr:cNvPr id="41" name="Oval 40"/>
        <xdr:cNvSpPr/>
      </xdr:nvSpPr>
      <xdr:spPr>
        <a:xfrm>
          <a:off x="1845468" y="14347027"/>
          <a:ext cx="324000" cy="360000"/>
        </a:xfrm>
        <a:prstGeom prst="ellips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MY" sz="2000" b="0" i="0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3</xdr:col>
      <xdr:colOff>23812</xdr:colOff>
      <xdr:row>37</xdr:row>
      <xdr:rowOff>321466</xdr:rowOff>
    </xdr:from>
    <xdr:to>
      <xdr:col>3</xdr:col>
      <xdr:colOff>347812</xdr:colOff>
      <xdr:row>37</xdr:row>
      <xdr:rowOff>681466</xdr:rowOff>
    </xdr:to>
    <xdr:sp macro="[0]!button59" textlink="">
      <xdr:nvSpPr>
        <xdr:cNvPr id="42" name="Oval 41"/>
        <xdr:cNvSpPr/>
      </xdr:nvSpPr>
      <xdr:spPr>
        <a:xfrm>
          <a:off x="1845468" y="15478122"/>
          <a:ext cx="324000" cy="360000"/>
        </a:xfrm>
        <a:prstGeom prst="ellips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MY" sz="2000" b="0" i="0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3</xdr:col>
      <xdr:colOff>23812</xdr:colOff>
      <xdr:row>40</xdr:row>
      <xdr:rowOff>321466</xdr:rowOff>
    </xdr:from>
    <xdr:to>
      <xdr:col>3</xdr:col>
      <xdr:colOff>347812</xdr:colOff>
      <xdr:row>40</xdr:row>
      <xdr:rowOff>681466</xdr:rowOff>
    </xdr:to>
    <xdr:sp macro="[0]!button60" textlink="">
      <xdr:nvSpPr>
        <xdr:cNvPr id="43" name="Oval 42"/>
        <xdr:cNvSpPr/>
      </xdr:nvSpPr>
      <xdr:spPr>
        <a:xfrm>
          <a:off x="1845468" y="16811622"/>
          <a:ext cx="324000" cy="360000"/>
        </a:xfrm>
        <a:prstGeom prst="ellips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MY" sz="2000" b="0" i="0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3</xdr:col>
      <xdr:colOff>23812</xdr:colOff>
      <xdr:row>43</xdr:row>
      <xdr:rowOff>321467</xdr:rowOff>
    </xdr:from>
    <xdr:to>
      <xdr:col>3</xdr:col>
      <xdr:colOff>347812</xdr:colOff>
      <xdr:row>43</xdr:row>
      <xdr:rowOff>681467</xdr:rowOff>
    </xdr:to>
    <xdr:sp macro="[0]!button61" textlink="">
      <xdr:nvSpPr>
        <xdr:cNvPr id="44" name="Oval 43"/>
        <xdr:cNvSpPr/>
      </xdr:nvSpPr>
      <xdr:spPr>
        <a:xfrm>
          <a:off x="1845468" y="17954623"/>
          <a:ext cx="324000" cy="360000"/>
        </a:xfrm>
        <a:prstGeom prst="ellips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MY" sz="2000" b="0" i="0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3</xdr:col>
      <xdr:colOff>23812</xdr:colOff>
      <xdr:row>46</xdr:row>
      <xdr:rowOff>321464</xdr:rowOff>
    </xdr:from>
    <xdr:to>
      <xdr:col>3</xdr:col>
      <xdr:colOff>347812</xdr:colOff>
      <xdr:row>46</xdr:row>
      <xdr:rowOff>681464</xdr:rowOff>
    </xdr:to>
    <xdr:sp macro="[0]!button62" textlink="">
      <xdr:nvSpPr>
        <xdr:cNvPr id="45" name="Oval 44"/>
        <xdr:cNvSpPr/>
      </xdr:nvSpPr>
      <xdr:spPr>
        <a:xfrm>
          <a:off x="1845468" y="19097620"/>
          <a:ext cx="324000" cy="360000"/>
        </a:xfrm>
        <a:prstGeom prst="ellips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MY" sz="2000" b="0" i="0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3</xdr:col>
      <xdr:colOff>23812</xdr:colOff>
      <xdr:row>49</xdr:row>
      <xdr:rowOff>321467</xdr:rowOff>
    </xdr:from>
    <xdr:to>
      <xdr:col>3</xdr:col>
      <xdr:colOff>347812</xdr:colOff>
      <xdr:row>49</xdr:row>
      <xdr:rowOff>681467</xdr:rowOff>
    </xdr:to>
    <xdr:sp macro="[0]!button63" textlink="">
      <xdr:nvSpPr>
        <xdr:cNvPr id="46" name="Oval 45"/>
        <xdr:cNvSpPr/>
      </xdr:nvSpPr>
      <xdr:spPr>
        <a:xfrm>
          <a:off x="1845468" y="20812123"/>
          <a:ext cx="324000" cy="360000"/>
        </a:xfrm>
        <a:prstGeom prst="ellips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MY" sz="2000" b="0" i="0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4</xdr:col>
      <xdr:colOff>1552575</xdr:colOff>
      <xdr:row>15</xdr:row>
      <xdr:rowOff>847725</xdr:rowOff>
    </xdr:from>
    <xdr:to>
      <xdr:col>4</xdr:col>
      <xdr:colOff>2128575</xdr:colOff>
      <xdr:row>15</xdr:row>
      <xdr:rowOff>1135725</xdr:rowOff>
    </xdr:to>
    <xdr:sp macro="" textlink="">
      <xdr:nvSpPr>
        <xdr:cNvPr id="64" name="Rounded Rectangle 63">
          <a:hlinkClick xmlns:r="http://schemas.openxmlformats.org/officeDocument/2006/relationships" r:id="rId1"/>
        </xdr:cNvPr>
        <xdr:cNvSpPr/>
      </xdr:nvSpPr>
      <xdr:spPr>
        <a:xfrm>
          <a:off x="2066925" y="11801475"/>
          <a:ext cx="576000" cy="288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MY" sz="1000">
              <a:latin typeface="Arial Narrow" panose="020B0606020202030204" pitchFamily="34" charset="0"/>
            </a:rPr>
            <a:t>Table.5</a:t>
          </a:r>
        </a:p>
      </xdr:txBody>
    </xdr:sp>
    <xdr:clientData/>
  </xdr:twoCellAnchor>
  <xdr:twoCellAnchor>
    <xdr:from>
      <xdr:col>4</xdr:col>
      <xdr:colOff>333375</xdr:colOff>
      <xdr:row>0</xdr:row>
      <xdr:rowOff>95250</xdr:rowOff>
    </xdr:from>
    <xdr:to>
      <xdr:col>11</xdr:col>
      <xdr:colOff>1765800</xdr:colOff>
      <xdr:row>3</xdr:row>
      <xdr:rowOff>60437</xdr:rowOff>
    </xdr:to>
    <xdr:grpSp>
      <xdr:nvGrpSpPr>
        <xdr:cNvPr id="32" name="Group 31"/>
        <xdr:cNvGrpSpPr/>
      </xdr:nvGrpSpPr>
      <xdr:grpSpPr>
        <a:xfrm>
          <a:off x="855486" y="95250"/>
          <a:ext cx="10675203" cy="727187"/>
          <a:chOff x="847725" y="44897"/>
          <a:chExt cx="10490700" cy="708137"/>
        </a:xfrm>
      </xdr:grpSpPr>
      <xdr:pic>
        <xdr:nvPicPr>
          <xdr:cNvPr id="33" name="Picture 1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47725" y="95250"/>
            <a:ext cx="1476000" cy="65778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2" name="Oval 51">
            <a:hlinkClick xmlns:r="http://schemas.openxmlformats.org/officeDocument/2006/relationships" r:id="rId3"/>
          </xdr:cNvPr>
          <xdr:cNvSpPr/>
        </xdr:nvSpPr>
        <xdr:spPr bwMode="auto">
          <a:xfrm>
            <a:off x="7724775" y="402215"/>
            <a:ext cx="288000" cy="288000"/>
          </a:xfrm>
          <a:prstGeom prst="ellipse">
            <a:avLst/>
          </a:prstGeom>
          <a:solidFill>
            <a:schemeClr val="accent4">
              <a:lumMod val="20000"/>
              <a:lumOff val="80000"/>
            </a:schemeClr>
          </a:solidFill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MY" sz="1800"/>
              <a:t>1</a:t>
            </a:r>
          </a:p>
        </xdr:txBody>
      </xdr:sp>
      <xdr:sp macro="" textlink="">
        <xdr:nvSpPr>
          <xdr:cNvPr id="53" name="Oval 52">
            <a:hlinkClick xmlns:r="http://schemas.openxmlformats.org/officeDocument/2006/relationships" r:id="rId4"/>
          </xdr:cNvPr>
          <xdr:cNvSpPr/>
        </xdr:nvSpPr>
        <xdr:spPr bwMode="auto">
          <a:xfrm>
            <a:off x="8048625" y="404378"/>
            <a:ext cx="288000" cy="288000"/>
          </a:xfrm>
          <a:prstGeom prst="ellipse">
            <a:avLst/>
          </a:prstGeom>
          <a:solidFill>
            <a:schemeClr val="accent5">
              <a:lumMod val="20000"/>
              <a:lumOff val="80000"/>
            </a:schemeClr>
          </a:solidFill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MY" sz="1800"/>
              <a:t>2</a:t>
            </a:r>
          </a:p>
        </xdr:txBody>
      </xdr:sp>
      <xdr:sp macro="" textlink="">
        <xdr:nvSpPr>
          <xdr:cNvPr id="54" name="Oval 53">
            <a:hlinkClick xmlns:r="http://schemas.openxmlformats.org/officeDocument/2006/relationships" r:id="rId5"/>
          </xdr:cNvPr>
          <xdr:cNvSpPr/>
        </xdr:nvSpPr>
        <xdr:spPr bwMode="auto">
          <a:xfrm>
            <a:off x="8372617" y="397018"/>
            <a:ext cx="288000" cy="288000"/>
          </a:xfrm>
          <a:prstGeom prst="ellipse">
            <a:avLst/>
          </a:prstGeom>
          <a:solidFill>
            <a:schemeClr val="bg2">
              <a:lumMod val="75000"/>
            </a:schemeClr>
          </a:solidFill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MY" sz="1800"/>
              <a:t>3</a:t>
            </a:r>
          </a:p>
        </xdr:txBody>
      </xdr:sp>
      <xdr:sp macro="" textlink="">
        <xdr:nvSpPr>
          <xdr:cNvPr id="55" name="Oval 54">
            <a:hlinkClick xmlns:r="http://schemas.openxmlformats.org/officeDocument/2006/relationships" r:id="rId6"/>
          </xdr:cNvPr>
          <xdr:cNvSpPr/>
        </xdr:nvSpPr>
        <xdr:spPr bwMode="auto">
          <a:xfrm>
            <a:off x="8696325" y="399513"/>
            <a:ext cx="288000" cy="288000"/>
          </a:xfrm>
          <a:prstGeom prst="ellipse">
            <a:avLst/>
          </a:prstGeom>
          <a:solidFill>
            <a:schemeClr val="accent6">
              <a:lumMod val="60000"/>
              <a:lumOff val="40000"/>
            </a:schemeClr>
          </a:solidFill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MY" sz="1800"/>
              <a:t>4</a:t>
            </a:r>
          </a:p>
        </xdr:txBody>
      </xdr:sp>
      <xdr:sp macro="" textlink="">
        <xdr:nvSpPr>
          <xdr:cNvPr id="56" name="Oval 55">
            <a:hlinkClick xmlns:r="http://schemas.openxmlformats.org/officeDocument/2006/relationships" r:id="rId7"/>
          </xdr:cNvPr>
          <xdr:cNvSpPr/>
        </xdr:nvSpPr>
        <xdr:spPr bwMode="auto">
          <a:xfrm>
            <a:off x="9010792" y="401345"/>
            <a:ext cx="288000" cy="288000"/>
          </a:xfrm>
          <a:prstGeom prst="ellipse">
            <a:avLst/>
          </a:prstGeom>
          <a:solidFill>
            <a:schemeClr val="accent2">
              <a:lumMod val="40000"/>
              <a:lumOff val="60000"/>
            </a:schemeClr>
          </a:solidFill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MY" sz="1800"/>
              <a:t>5</a:t>
            </a:r>
          </a:p>
        </xdr:txBody>
      </xdr:sp>
      <xdr:sp macro="" textlink="">
        <xdr:nvSpPr>
          <xdr:cNvPr id="57" name="Oval 56">
            <a:hlinkClick xmlns:r="http://schemas.openxmlformats.org/officeDocument/2006/relationships" r:id="rId8"/>
          </xdr:cNvPr>
          <xdr:cNvSpPr/>
        </xdr:nvSpPr>
        <xdr:spPr bwMode="auto">
          <a:xfrm>
            <a:off x="9334500" y="403510"/>
            <a:ext cx="288000" cy="288000"/>
          </a:xfrm>
          <a:prstGeom prst="ellipse">
            <a:avLst/>
          </a:prstGeom>
          <a:solidFill>
            <a:schemeClr val="accent5">
              <a:lumMod val="40000"/>
              <a:lumOff val="60000"/>
            </a:schemeClr>
          </a:solidFill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MY" sz="1800"/>
              <a:t>6</a:t>
            </a:r>
          </a:p>
        </xdr:txBody>
      </xdr:sp>
      <xdr:sp macro="" textlink="">
        <xdr:nvSpPr>
          <xdr:cNvPr id="58" name="Oval 57">
            <a:hlinkClick xmlns:r="http://schemas.openxmlformats.org/officeDocument/2006/relationships" r:id="rId9"/>
          </xdr:cNvPr>
          <xdr:cNvSpPr/>
        </xdr:nvSpPr>
        <xdr:spPr bwMode="auto">
          <a:xfrm>
            <a:off x="9648825" y="396150"/>
            <a:ext cx="288000" cy="288000"/>
          </a:xfrm>
          <a:prstGeom prst="ellipse">
            <a:avLst/>
          </a:prstGeom>
          <a:solidFill>
            <a:schemeClr val="accent4">
              <a:lumMod val="60000"/>
              <a:lumOff val="40000"/>
            </a:schemeClr>
          </a:solidFill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MY" sz="1800"/>
              <a:t>7</a:t>
            </a:r>
          </a:p>
        </xdr:txBody>
      </xdr:sp>
      <xdr:sp macro="" textlink="">
        <xdr:nvSpPr>
          <xdr:cNvPr id="59" name="Rounded Rectangle 58">
            <a:hlinkClick xmlns:r="http://schemas.openxmlformats.org/officeDocument/2006/relationships" r:id="rId10"/>
          </xdr:cNvPr>
          <xdr:cNvSpPr/>
        </xdr:nvSpPr>
        <xdr:spPr bwMode="auto">
          <a:xfrm>
            <a:off x="6029467" y="47624"/>
            <a:ext cx="1080000" cy="257176"/>
          </a:xfrm>
          <a:prstGeom prst="round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MY" sz="1100"/>
              <a:t>MAIN</a:t>
            </a:r>
            <a:r>
              <a:rPr lang="en-MY" sz="1100" baseline="0"/>
              <a:t> PAGE</a:t>
            </a:r>
            <a:endParaRPr lang="en-MY" sz="1100"/>
          </a:p>
        </xdr:txBody>
      </xdr:sp>
      <xdr:sp macro="[0]!summary" textlink="">
        <xdr:nvSpPr>
          <xdr:cNvPr id="60" name="Rounded Rectangle 59"/>
          <xdr:cNvSpPr/>
        </xdr:nvSpPr>
        <xdr:spPr bwMode="auto">
          <a:xfrm>
            <a:off x="10249042" y="44897"/>
            <a:ext cx="1080000" cy="252000"/>
          </a:xfrm>
          <a:prstGeom prst="roundRect">
            <a:avLst/>
          </a:prstGeom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MY" sz="1100">
                <a:solidFill>
                  <a:sysClr val="windowText" lastClr="000000"/>
                </a:solidFill>
              </a:rPr>
              <a:t>SUMMARY</a:t>
            </a:r>
          </a:p>
        </xdr:txBody>
      </xdr:sp>
      <xdr:sp macro="" textlink="">
        <xdr:nvSpPr>
          <xdr:cNvPr id="61" name="Rounded Rectangle 60">
            <a:hlinkClick xmlns:r="http://schemas.openxmlformats.org/officeDocument/2006/relationships" r:id="rId11"/>
          </xdr:cNvPr>
          <xdr:cNvSpPr/>
        </xdr:nvSpPr>
        <xdr:spPr bwMode="auto">
          <a:xfrm>
            <a:off x="6038850" y="447110"/>
            <a:ext cx="1440000" cy="252000"/>
          </a:xfrm>
          <a:prstGeom prst="roundRect">
            <a:avLst/>
          </a:prstGeom>
          <a:solidFill>
            <a:schemeClr val="bg2">
              <a:lumMod val="75000"/>
            </a:schemeClr>
          </a:solidFill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MY" sz="1050"/>
              <a:t>SOURCE</a:t>
            </a:r>
            <a:r>
              <a:rPr lang="en-MY" sz="1050" baseline="0"/>
              <a:t> OF EVIDENCE</a:t>
            </a:r>
            <a:endParaRPr lang="en-MY" sz="1050"/>
          </a:p>
        </xdr:txBody>
      </xdr:sp>
      <xdr:sp macro="[0]!report" textlink="">
        <xdr:nvSpPr>
          <xdr:cNvPr id="62" name="Rounded Rectangle 61"/>
          <xdr:cNvSpPr/>
        </xdr:nvSpPr>
        <xdr:spPr bwMode="auto">
          <a:xfrm>
            <a:off x="10258425" y="428992"/>
            <a:ext cx="1080000" cy="252000"/>
          </a:xfrm>
          <a:prstGeom prst="roundRect">
            <a:avLst/>
          </a:prstGeom>
        </xdr:spPr>
        <xdr:style>
          <a:lnRef idx="3">
            <a:schemeClr val="lt1"/>
          </a:lnRef>
          <a:fillRef idx="1">
            <a:schemeClr val="accent2"/>
          </a:fillRef>
          <a:effectRef idx="1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MY" sz="1200"/>
              <a:t>REPORT</a:t>
            </a:r>
          </a:p>
        </xdr:txBody>
      </xdr:sp>
      <xdr:sp macro="" textlink="">
        <xdr:nvSpPr>
          <xdr:cNvPr id="63" name="Rounded Rectangle 62"/>
          <xdr:cNvSpPr/>
        </xdr:nvSpPr>
        <xdr:spPr bwMode="auto">
          <a:xfrm>
            <a:off x="8515492" y="47624"/>
            <a:ext cx="612000" cy="257176"/>
          </a:xfrm>
          <a:prstGeom prst="roundRect">
            <a:avLst/>
          </a:prstGeom>
          <a:ln>
            <a:noFill/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MY" sz="1100"/>
              <a:t>AREA</a:t>
            </a: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</xdr:colOff>
      <xdr:row>5</xdr:row>
      <xdr:rowOff>333374</xdr:rowOff>
    </xdr:from>
    <xdr:to>
      <xdr:col>3</xdr:col>
      <xdr:colOff>347812</xdr:colOff>
      <xdr:row>5</xdr:row>
      <xdr:rowOff>693374</xdr:rowOff>
    </xdr:to>
    <xdr:sp macro="[0]!button64" textlink="">
      <xdr:nvSpPr>
        <xdr:cNvPr id="19" name="Oval 18"/>
        <xdr:cNvSpPr/>
      </xdr:nvSpPr>
      <xdr:spPr>
        <a:xfrm>
          <a:off x="1845468" y="2095499"/>
          <a:ext cx="324000" cy="360000"/>
        </a:xfrm>
        <a:prstGeom prst="ellips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MY" sz="2000" b="0" i="0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3</xdr:col>
      <xdr:colOff>23812</xdr:colOff>
      <xdr:row>8</xdr:row>
      <xdr:rowOff>321464</xdr:rowOff>
    </xdr:from>
    <xdr:to>
      <xdr:col>3</xdr:col>
      <xdr:colOff>347812</xdr:colOff>
      <xdr:row>8</xdr:row>
      <xdr:rowOff>681464</xdr:rowOff>
    </xdr:to>
    <xdr:sp macro="[0]!button65" textlink="">
      <xdr:nvSpPr>
        <xdr:cNvPr id="20" name="Oval 19"/>
        <xdr:cNvSpPr/>
      </xdr:nvSpPr>
      <xdr:spPr>
        <a:xfrm>
          <a:off x="1845468" y="3595683"/>
          <a:ext cx="324000" cy="360000"/>
        </a:xfrm>
        <a:prstGeom prst="ellips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MY" sz="2000" b="0" i="0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3</xdr:col>
      <xdr:colOff>23812</xdr:colOff>
      <xdr:row>11</xdr:row>
      <xdr:rowOff>333374</xdr:rowOff>
    </xdr:from>
    <xdr:to>
      <xdr:col>3</xdr:col>
      <xdr:colOff>347812</xdr:colOff>
      <xdr:row>11</xdr:row>
      <xdr:rowOff>693374</xdr:rowOff>
    </xdr:to>
    <xdr:sp macro="[0]!button66" textlink="">
      <xdr:nvSpPr>
        <xdr:cNvPr id="34" name="Oval 33"/>
        <xdr:cNvSpPr/>
      </xdr:nvSpPr>
      <xdr:spPr>
        <a:xfrm>
          <a:off x="1845468" y="4750593"/>
          <a:ext cx="324000" cy="360000"/>
        </a:xfrm>
        <a:prstGeom prst="ellips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MY" sz="2000" b="0" i="0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3</xdr:col>
      <xdr:colOff>23812</xdr:colOff>
      <xdr:row>14</xdr:row>
      <xdr:rowOff>333371</xdr:rowOff>
    </xdr:from>
    <xdr:to>
      <xdr:col>3</xdr:col>
      <xdr:colOff>347812</xdr:colOff>
      <xdr:row>14</xdr:row>
      <xdr:rowOff>693371</xdr:rowOff>
    </xdr:to>
    <xdr:sp macro="[0]!button67" textlink="">
      <xdr:nvSpPr>
        <xdr:cNvPr id="35" name="Oval 34"/>
        <xdr:cNvSpPr/>
      </xdr:nvSpPr>
      <xdr:spPr>
        <a:xfrm>
          <a:off x="1845468" y="6095996"/>
          <a:ext cx="324000" cy="360000"/>
        </a:xfrm>
        <a:prstGeom prst="ellips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MY" sz="2000" b="0" i="0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3</xdr:col>
      <xdr:colOff>23812</xdr:colOff>
      <xdr:row>19</xdr:row>
      <xdr:rowOff>309563</xdr:rowOff>
    </xdr:from>
    <xdr:to>
      <xdr:col>3</xdr:col>
      <xdr:colOff>347812</xdr:colOff>
      <xdr:row>19</xdr:row>
      <xdr:rowOff>669563</xdr:rowOff>
    </xdr:to>
    <xdr:sp macro="[0]!button68" textlink="">
      <xdr:nvSpPr>
        <xdr:cNvPr id="36" name="Oval 35"/>
        <xdr:cNvSpPr/>
      </xdr:nvSpPr>
      <xdr:spPr>
        <a:xfrm>
          <a:off x="1845468" y="8024813"/>
          <a:ext cx="324000" cy="360000"/>
        </a:xfrm>
        <a:prstGeom prst="ellips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MY" sz="2000" b="0" i="0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3</xdr:col>
      <xdr:colOff>23812</xdr:colOff>
      <xdr:row>22</xdr:row>
      <xdr:rowOff>321466</xdr:rowOff>
    </xdr:from>
    <xdr:to>
      <xdr:col>3</xdr:col>
      <xdr:colOff>347812</xdr:colOff>
      <xdr:row>22</xdr:row>
      <xdr:rowOff>681466</xdr:rowOff>
    </xdr:to>
    <xdr:sp macro="[0]!button69" textlink="">
      <xdr:nvSpPr>
        <xdr:cNvPr id="37" name="Oval 36"/>
        <xdr:cNvSpPr/>
      </xdr:nvSpPr>
      <xdr:spPr>
        <a:xfrm>
          <a:off x="1845468" y="9179716"/>
          <a:ext cx="324000" cy="360000"/>
        </a:xfrm>
        <a:prstGeom prst="ellips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MY" sz="2000" b="0" i="0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3</xdr:col>
      <xdr:colOff>23812</xdr:colOff>
      <xdr:row>25</xdr:row>
      <xdr:rowOff>321466</xdr:rowOff>
    </xdr:from>
    <xdr:to>
      <xdr:col>3</xdr:col>
      <xdr:colOff>347812</xdr:colOff>
      <xdr:row>25</xdr:row>
      <xdr:rowOff>681466</xdr:rowOff>
    </xdr:to>
    <xdr:sp macro="[0]!button70" textlink="">
      <xdr:nvSpPr>
        <xdr:cNvPr id="38" name="Oval 37"/>
        <xdr:cNvSpPr/>
      </xdr:nvSpPr>
      <xdr:spPr>
        <a:xfrm>
          <a:off x="1845468" y="10703716"/>
          <a:ext cx="324000" cy="360000"/>
        </a:xfrm>
        <a:prstGeom prst="ellips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MY" sz="2000" b="0" i="0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3</xdr:col>
      <xdr:colOff>23812</xdr:colOff>
      <xdr:row>30</xdr:row>
      <xdr:rowOff>321465</xdr:rowOff>
    </xdr:from>
    <xdr:to>
      <xdr:col>3</xdr:col>
      <xdr:colOff>347812</xdr:colOff>
      <xdr:row>30</xdr:row>
      <xdr:rowOff>681465</xdr:rowOff>
    </xdr:to>
    <xdr:sp macro="[0]!button71" textlink="">
      <xdr:nvSpPr>
        <xdr:cNvPr id="39" name="Oval 38"/>
        <xdr:cNvSpPr/>
      </xdr:nvSpPr>
      <xdr:spPr>
        <a:xfrm>
          <a:off x="1845468" y="12846840"/>
          <a:ext cx="324000" cy="360000"/>
        </a:xfrm>
        <a:prstGeom prst="ellips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MY" sz="2000" b="0" i="0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3</xdr:col>
      <xdr:colOff>23812</xdr:colOff>
      <xdr:row>33</xdr:row>
      <xdr:rowOff>321468</xdr:rowOff>
    </xdr:from>
    <xdr:to>
      <xdr:col>3</xdr:col>
      <xdr:colOff>347812</xdr:colOff>
      <xdr:row>33</xdr:row>
      <xdr:rowOff>681468</xdr:rowOff>
    </xdr:to>
    <xdr:sp macro="[0]!button72" textlink="">
      <xdr:nvSpPr>
        <xdr:cNvPr id="40" name="Oval 39"/>
        <xdr:cNvSpPr/>
      </xdr:nvSpPr>
      <xdr:spPr>
        <a:xfrm>
          <a:off x="1845468" y="13989843"/>
          <a:ext cx="324000" cy="360000"/>
        </a:xfrm>
        <a:prstGeom prst="ellips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MY" sz="2000" b="0" i="0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3</xdr:col>
      <xdr:colOff>23812</xdr:colOff>
      <xdr:row>36</xdr:row>
      <xdr:rowOff>321467</xdr:rowOff>
    </xdr:from>
    <xdr:to>
      <xdr:col>3</xdr:col>
      <xdr:colOff>347812</xdr:colOff>
      <xdr:row>36</xdr:row>
      <xdr:rowOff>681467</xdr:rowOff>
    </xdr:to>
    <xdr:sp macro="[0]!button73" textlink="">
      <xdr:nvSpPr>
        <xdr:cNvPr id="41" name="Oval 40"/>
        <xdr:cNvSpPr/>
      </xdr:nvSpPr>
      <xdr:spPr>
        <a:xfrm>
          <a:off x="1845468" y="15132842"/>
          <a:ext cx="324000" cy="360000"/>
        </a:xfrm>
        <a:prstGeom prst="ellips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MY" sz="2000" b="0" i="0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4</xdr:col>
      <xdr:colOff>1552575</xdr:colOff>
      <xdr:row>6</xdr:row>
      <xdr:rowOff>847725</xdr:rowOff>
    </xdr:from>
    <xdr:to>
      <xdr:col>4</xdr:col>
      <xdr:colOff>2128575</xdr:colOff>
      <xdr:row>6</xdr:row>
      <xdr:rowOff>1135725</xdr:rowOff>
    </xdr:to>
    <xdr:sp macro="" textlink="">
      <xdr:nvSpPr>
        <xdr:cNvPr id="31" name="Rounded Rectangle 30">
          <a:hlinkClick xmlns:r="http://schemas.openxmlformats.org/officeDocument/2006/relationships" r:id="rId1"/>
        </xdr:cNvPr>
        <xdr:cNvSpPr/>
      </xdr:nvSpPr>
      <xdr:spPr>
        <a:xfrm>
          <a:off x="2066925" y="3819525"/>
          <a:ext cx="576000" cy="288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MY" sz="1000">
              <a:latin typeface="Arial Narrow" panose="020B0606020202030204" pitchFamily="34" charset="0"/>
            </a:rPr>
            <a:t>Table.6</a:t>
          </a:r>
        </a:p>
      </xdr:txBody>
    </xdr:sp>
    <xdr:clientData/>
  </xdr:twoCellAnchor>
  <xdr:twoCellAnchor>
    <xdr:from>
      <xdr:col>4</xdr:col>
      <xdr:colOff>1552575</xdr:colOff>
      <xdr:row>12</xdr:row>
      <xdr:rowOff>857250</xdr:rowOff>
    </xdr:from>
    <xdr:to>
      <xdr:col>4</xdr:col>
      <xdr:colOff>2128575</xdr:colOff>
      <xdr:row>12</xdr:row>
      <xdr:rowOff>1145250</xdr:rowOff>
    </xdr:to>
    <xdr:sp macro="" textlink="">
      <xdr:nvSpPr>
        <xdr:cNvPr id="42" name="Rounded Rectangle 41">
          <a:hlinkClick xmlns:r="http://schemas.openxmlformats.org/officeDocument/2006/relationships" r:id="rId2"/>
        </xdr:cNvPr>
        <xdr:cNvSpPr/>
      </xdr:nvSpPr>
      <xdr:spPr>
        <a:xfrm>
          <a:off x="2066925" y="8991600"/>
          <a:ext cx="576000" cy="288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MY" sz="1000">
              <a:latin typeface="Arial Narrow" panose="020B0606020202030204" pitchFamily="34" charset="0"/>
            </a:rPr>
            <a:t>Table.7</a:t>
          </a:r>
        </a:p>
      </xdr:txBody>
    </xdr:sp>
    <xdr:clientData/>
  </xdr:twoCellAnchor>
  <xdr:twoCellAnchor>
    <xdr:from>
      <xdr:col>4</xdr:col>
      <xdr:colOff>333375</xdr:colOff>
      <xdr:row>0</xdr:row>
      <xdr:rowOff>95250</xdr:rowOff>
    </xdr:from>
    <xdr:to>
      <xdr:col>11</xdr:col>
      <xdr:colOff>1765800</xdr:colOff>
      <xdr:row>3</xdr:row>
      <xdr:rowOff>60437</xdr:rowOff>
    </xdr:to>
    <xdr:grpSp>
      <xdr:nvGrpSpPr>
        <xdr:cNvPr id="28" name="Group 27"/>
        <xdr:cNvGrpSpPr/>
      </xdr:nvGrpSpPr>
      <xdr:grpSpPr>
        <a:xfrm>
          <a:off x="855486" y="95250"/>
          <a:ext cx="10675203" cy="727187"/>
          <a:chOff x="847725" y="44897"/>
          <a:chExt cx="10490700" cy="708137"/>
        </a:xfrm>
      </xdr:grpSpPr>
      <xdr:pic>
        <xdr:nvPicPr>
          <xdr:cNvPr id="29" name="Picture 1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47725" y="95250"/>
            <a:ext cx="1476000" cy="65778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0" name="Oval 29">
            <a:hlinkClick xmlns:r="http://schemas.openxmlformats.org/officeDocument/2006/relationships" r:id="rId4"/>
          </xdr:cNvPr>
          <xdr:cNvSpPr/>
        </xdr:nvSpPr>
        <xdr:spPr bwMode="auto">
          <a:xfrm>
            <a:off x="7724775" y="402215"/>
            <a:ext cx="288000" cy="288000"/>
          </a:xfrm>
          <a:prstGeom prst="ellipse">
            <a:avLst/>
          </a:prstGeom>
          <a:solidFill>
            <a:schemeClr val="accent4">
              <a:lumMod val="20000"/>
              <a:lumOff val="80000"/>
            </a:schemeClr>
          </a:solidFill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MY" sz="1800"/>
              <a:t>1</a:t>
            </a:r>
          </a:p>
        </xdr:txBody>
      </xdr:sp>
      <xdr:sp macro="" textlink="">
        <xdr:nvSpPr>
          <xdr:cNvPr id="32" name="Oval 31">
            <a:hlinkClick xmlns:r="http://schemas.openxmlformats.org/officeDocument/2006/relationships" r:id="rId5"/>
          </xdr:cNvPr>
          <xdr:cNvSpPr/>
        </xdr:nvSpPr>
        <xdr:spPr bwMode="auto">
          <a:xfrm>
            <a:off x="8048625" y="404378"/>
            <a:ext cx="288000" cy="288000"/>
          </a:xfrm>
          <a:prstGeom prst="ellipse">
            <a:avLst/>
          </a:prstGeom>
          <a:solidFill>
            <a:schemeClr val="accent5">
              <a:lumMod val="20000"/>
              <a:lumOff val="80000"/>
            </a:schemeClr>
          </a:solidFill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MY" sz="1800"/>
              <a:t>2</a:t>
            </a:r>
          </a:p>
        </xdr:txBody>
      </xdr:sp>
      <xdr:sp macro="" textlink="">
        <xdr:nvSpPr>
          <xdr:cNvPr id="56" name="Oval 55">
            <a:hlinkClick xmlns:r="http://schemas.openxmlformats.org/officeDocument/2006/relationships" r:id="rId6"/>
          </xdr:cNvPr>
          <xdr:cNvSpPr/>
        </xdr:nvSpPr>
        <xdr:spPr bwMode="auto">
          <a:xfrm>
            <a:off x="8372617" y="397018"/>
            <a:ext cx="288000" cy="288000"/>
          </a:xfrm>
          <a:prstGeom prst="ellipse">
            <a:avLst/>
          </a:prstGeom>
          <a:solidFill>
            <a:schemeClr val="bg2">
              <a:lumMod val="75000"/>
            </a:schemeClr>
          </a:solidFill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MY" sz="1800"/>
              <a:t>3</a:t>
            </a:r>
          </a:p>
        </xdr:txBody>
      </xdr:sp>
      <xdr:sp macro="" textlink="">
        <xdr:nvSpPr>
          <xdr:cNvPr id="57" name="Oval 56">
            <a:hlinkClick xmlns:r="http://schemas.openxmlformats.org/officeDocument/2006/relationships" r:id="rId7"/>
          </xdr:cNvPr>
          <xdr:cNvSpPr/>
        </xdr:nvSpPr>
        <xdr:spPr bwMode="auto">
          <a:xfrm>
            <a:off x="8696325" y="399513"/>
            <a:ext cx="288000" cy="288000"/>
          </a:xfrm>
          <a:prstGeom prst="ellipse">
            <a:avLst/>
          </a:prstGeom>
          <a:solidFill>
            <a:schemeClr val="accent6">
              <a:lumMod val="60000"/>
              <a:lumOff val="40000"/>
            </a:schemeClr>
          </a:solidFill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MY" sz="1800"/>
              <a:t>4</a:t>
            </a:r>
          </a:p>
        </xdr:txBody>
      </xdr:sp>
      <xdr:sp macro="" textlink="">
        <xdr:nvSpPr>
          <xdr:cNvPr id="58" name="Oval 57">
            <a:hlinkClick xmlns:r="http://schemas.openxmlformats.org/officeDocument/2006/relationships" r:id="rId8"/>
          </xdr:cNvPr>
          <xdr:cNvSpPr/>
        </xdr:nvSpPr>
        <xdr:spPr bwMode="auto">
          <a:xfrm>
            <a:off x="9010792" y="401345"/>
            <a:ext cx="288000" cy="288000"/>
          </a:xfrm>
          <a:prstGeom prst="ellipse">
            <a:avLst/>
          </a:prstGeom>
          <a:solidFill>
            <a:schemeClr val="accent2">
              <a:lumMod val="40000"/>
              <a:lumOff val="60000"/>
            </a:schemeClr>
          </a:solidFill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MY" sz="1800"/>
              <a:t>5</a:t>
            </a:r>
          </a:p>
        </xdr:txBody>
      </xdr:sp>
      <xdr:sp macro="" textlink="">
        <xdr:nvSpPr>
          <xdr:cNvPr id="59" name="Oval 58">
            <a:hlinkClick xmlns:r="http://schemas.openxmlformats.org/officeDocument/2006/relationships" r:id="rId9"/>
          </xdr:cNvPr>
          <xdr:cNvSpPr/>
        </xdr:nvSpPr>
        <xdr:spPr bwMode="auto">
          <a:xfrm>
            <a:off x="9334500" y="403510"/>
            <a:ext cx="288000" cy="288000"/>
          </a:xfrm>
          <a:prstGeom prst="ellipse">
            <a:avLst/>
          </a:prstGeom>
          <a:solidFill>
            <a:schemeClr val="accent5">
              <a:lumMod val="40000"/>
              <a:lumOff val="60000"/>
            </a:schemeClr>
          </a:solidFill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MY" sz="1800"/>
              <a:t>6</a:t>
            </a:r>
          </a:p>
        </xdr:txBody>
      </xdr:sp>
      <xdr:sp macro="" textlink="">
        <xdr:nvSpPr>
          <xdr:cNvPr id="60" name="Oval 59">
            <a:hlinkClick xmlns:r="http://schemas.openxmlformats.org/officeDocument/2006/relationships" r:id="rId10"/>
          </xdr:cNvPr>
          <xdr:cNvSpPr/>
        </xdr:nvSpPr>
        <xdr:spPr bwMode="auto">
          <a:xfrm>
            <a:off x="9648825" y="396150"/>
            <a:ext cx="288000" cy="288000"/>
          </a:xfrm>
          <a:prstGeom prst="ellipse">
            <a:avLst/>
          </a:prstGeom>
          <a:solidFill>
            <a:schemeClr val="accent4">
              <a:lumMod val="60000"/>
              <a:lumOff val="40000"/>
            </a:schemeClr>
          </a:solidFill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MY" sz="1800"/>
              <a:t>7</a:t>
            </a:r>
          </a:p>
        </xdr:txBody>
      </xdr:sp>
      <xdr:sp macro="" textlink="">
        <xdr:nvSpPr>
          <xdr:cNvPr id="61" name="Rounded Rectangle 60">
            <a:hlinkClick xmlns:r="http://schemas.openxmlformats.org/officeDocument/2006/relationships" r:id="rId11"/>
          </xdr:cNvPr>
          <xdr:cNvSpPr/>
        </xdr:nvSpPr>
        <xdr:spPr bwMode="auto">
          <a:xfrm>
            <a:off x="6029467" y="47624"/>
            <a:ext cx="1080000" cy="257176"/>
          </a:xfrm>
          <a:prstGeom prst="round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MY" sz="1100"/>
              <a:t>MAIN</a:t>
            </a:r>
            <a:r>
              <a:rPr lang="en-MY" sz="1100" baseline="0"/>
              <a:t> PAGE</a:t>
            </a:r>
            <a:endParaRPr lang="en-MY" sz="1100"/>
          </a:p>
        </xdr:txBody>
      </xdr:sp>
      <xdr:sp macro="[0]!summary" textlink="">
        <xdr:nvSpPr>
          <xdr:cNvPr id="62" name="Rounded Rectangle 61"/>
          <xdr:cNvSpPr/>
        </xdr:nvSpPr>
        <xdr:spPr bwMode="auto">
          <a:xfrm>
            <a:off x="10249042" y="44897"/>
            <a:ext cx="1080000" cy="252000"/>
          </a:xfrm>
          <a:prstGeom prst="roundRect">
            <a:avLst/>
          </a:prstGeom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MY" sz="1100">
                <a:solidFill>
                  <a:sysClr val="windowText" lastClr="000000"/>
                </a:solidFill>
              </a:rPr>
              <a:t>SUMMARY</a:t>
            </a:r>
          </a:p>
        </xdr:txBody>
      </xdr:sp>
      <xdr:sp macro="" textlink="">
        <xdr:nvSpPr>
          <xdr:cNvPr id="63" name="Rounded Rectangle 62">
            <a:hlinkClick xmlns:r="http://schemas.openxmlformats.org/officeDocument/2006/relationships" r:id="rId12"/>
          </xdr:cNvPr>
          <xdr:cNvSpPr/>
        </xdr:nvSpPr>
        <xdr:spPr bwMode="auto">
          <a:xfrm>
            <a:off x="6038850" y="447110"/>
            <a:ext cx="1440000" cy="252000"/>
          </a:xfrm>
          <a:prstGeom prst="roundRect">
            <a:avLst/>
          </a:prstGeom>
          <a:solidFill>
            <a:schemeClr val="bg2">
              <a:lumMod val="75000"/>
            </a:schemeClr>
          </a:solidFill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MY" sz="1050"/>
              <a:t>SOURCE</a:t>
            </a:r>
            <a:r>
              <a:rPr lang="en-MY" sz="1050" baseline="0"/>
              <a:t> OF EVIDENCE</a:t>
            </a:r>
            <a:endParaRPr lang="en-MY" sz="1050"/>
          </a:p>
        </xdr:txBody>
      </xdr:sp>
      <xdr:sp macro="[0]!report" textlink="">
        <xdr:nvSpPr>
          <xdr:cNvPr id="64" name="Rounded Rectangle 63"/>
          <xdr:cNvSpPr/>
        </xdr:nvSpPr>
        <xdr:spPr bwMode="auto">
          <a:xfrm>
            <a:off x="10258425" y="428992"/>
            <a:ext cx="1080000" cy="252000"/>
          </a:xfrm>
          <a:prstGeom prst="roundRect">
            <a:avLst/>
          </a:prstGeom>
        </xdr:spPr>
        <xdr:style>
          <a:lnRef idx="3">
            <a:schemeClr val="lt1"/>
          </a:lnRef>
          <a:fillRef idx="1">
            <a:schemeClr val="accent2"/>
          </a:fillRef>
          <a:effectRef idx="1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MY" sz="1200"/>
              <a:t>REPORT</a:t>
            </a:r>
          </a:p>
        </xdr:txBody>
      </xdr:sp>
      <xdr:sp macro="" textlink="">
        <xdr:nvSpPr>
          <xdr:cNvPr id="65" name="Rounded Rectangle 64"/>
          <xdr:cNvSpPr/>
        </xdr:nvSpPr>
        <xdr:spPr bwMode="auto">
          <a:xfrm>
            <a:off x="8515492" y="47624"/>
            <a:ext cx="612000" cy="257176"/>
          </a:xfrm>
          <a:prstGeom prst="roundRect">
            <a:avLst/>
          </a:prstGeom>
          <a:ln>
            <a:noFill/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MY" sz="1100"/>
              <a:t>AREA</a:t>
            </a:r>
          </a:p>
        </xdr:txBody>
      </xdr:sp>
    </xdr:grpSp>
    <xdr:clientData/>
  </xdr:twoCellAnchor>
  <xdr:twoCellAnchor>
    <xdr:from>
      <xdr:col>4</xdr:col>
      <xdr:colOff>63500</xdr:colOff>
      <xdr:row>20</xdr:row>
      <xdr:rowOff>812800</xdr:rowOff>
    </xdr:from>
    <xdr:to>
      <xdr:col>4</xdr:col>
      <xdr:colOff>1323500</xdr:colOff>
      <xdr:row>20</xdr:row>
      <xdr:rowOff>1100800</xdr:rowOff>
    </xdr:to>
    <xdr:sp macro="[0]!NotApplicable3" textlink="">
      <xdr:nvSpPr>
        <xdr:cNvPr id="33" name="Rounded Rectangle 32"/>
        <xdr:cNvSpPr/>
      </xdr:nvSpPr>
      <xdr:spPr>
        <a:xfrm>
          <a:off x="596900" y="15417800"/>
          <a:ext cx="1260000" cy="288000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100"/>
            <a:t>Not applicable</a:t>
          </a:r>
        </a:p>
      </xdr:txBody>
    </xdr:sp>
    <xdr:clientData/>
  </xdr:twoCellAnchor>
  <xdr:twoCellAnchor>
    <xdr:from>
      <xdr:col>4</xdr:col>
      <xdr:colOff>1501775</xdr:colOff>
      <xdr:row>20</xdr:row>
      <xdr:rowOff>812800</xdr:rowOff>
    </xdr:from>
    <xdr:to>
      <xdr:col>4</xdr:col>
      <xdr:colOff>2168435</xdr:colOff>
      <xdr:row>20</xdr:row>
      <xdr:rowOff>1100800</xdr:rowOff>
    </xdr:to>
    <xdr:sp macro="[0]!Unndo3" textlink="">
      <xdr:nvSpPr>
        <xdr:cNvPr id="43" name="Rounded Rectangle 42"/>
        <xdr:cNvSpPr/>
      </xdr:nvSpPr>
      <xdr:spPr>
        <a:xfrm>
          <a:off x="2035175" y="15417800"/>
          <a:ext cx="666660" cy="288000"/>
        </a:xfrm>
        <a:prstGeom prst="roundRect">
          <a:avLst/>
        </a:prstGeom>
        <a:solidFill>
          <a:srgbClr val="008000"/>
        </a:solidFill>
        <a:ln/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100"/>
            <a:t>Undo</a:t>
          </a:r>
        </a:p>
      </xdr:txBody>
    </xdr:sp>
    <xdr:clientData/>
  </xdr:twoCellAnchor>
  <xdr:twoCellAnchor>
    <xdr:from>
      <xdr:col>4</xdr:col>
      <xdr:colOff>63500</xdr:colOff>
      <xdr:row>23</xdr:row>
      <xdr:rowOff>825500</xdr:rowOff>
    </xdr:from>
    <xdr:to>
      <xdr:col>4</xdr:col>
      <xdr:colOff>1323500</xdr:colOff>
      <xdr:row>23</xdr:row>
      <xdr:rowOff>1113500</xdr:rowOff>
    </xdr:to>
    <xdr:sp macro="[0]!NotApplicable4" textlink="">
      <xdr:nvSpPr>
        <xdr:cNvPr id="44" name="Rounded Rectangle 43"/>
        <xdr:cNvSpPr/>
      </xdr:nvSpPr>
      <xdr:spPr>
        <a:xfrm>
          <a:off x="596900" y="18034000"/>
          <a:ext cx="1260000" cy="288000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100"/>
            <a:t>Not applicable</a:t>
          </a:r>
        </a:p>
      </xdr:txBody>
    </xdr:sp>
    <xdr:clientData/>
  </xdr:twoCellAnchor>
  <xdr:twoCellAnchor>
    <xdr:from>
      <xdr:col>4</xdr:col>
      <xdr:colOff>1501775</xdr:colOff>
      <xdr:row>23</xdr:row>
      <xdr:rowOff>825500</xdr:rowOff>
    </xdr:from>
    <xdr:to>
      <xdr:col>4</xdr:col>
      <xdr:colOff>2168435</xdr:colOff>
      <xdr:row>23</xdr:row>
      <xdr:rowOff>1113500</xdr:rowOff>
    </xdr:to>
    <xdr:sp macro="[0]!Unndo4" textlink="">
      <xdr:nvSpPr>
        <xdr:cNvPr id="45" name="Rounded Rectangle 44"/>
        <xdr:cNvSpPr/>
      </xdr:nvSpPr>
      <xdr:spPr>
        <a:xfrm>
          <a:off x="2035175" y="18034000"/>
          <a:ext cx="666660" cy="288000"/>
        </a:xfrm>
        <a:prstGeom prst="roundRect">
          <a:avLst/>
        </a:prstGeom>
        <a:solidFill>
          <a:srgbClr val="008000"/>
        </a:solidFill>
        <a:ln/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100"/>
            <a:t>Undo</a:t>
          </a:r>
        </a:p>
      </xdr:txBody>
    </xdr:sp>
    <xdr:clientData/>
  </xdr:twoCellAnchor>
  <xdr:twoCellAnchor>
    <xdr:from>
      <xdr:col>4</xdr:col>
      <xdr:colOff>63500</xdr:colOff>
      <xdr:row>26</xdr:row>
      <xdr:rowOff>812800</xdr:rowOff>
    </xdr:from>
    <xdr:to>
      <xdr:col>4</xdr:col>
      <xdr:colOff>1323500</xdr:colOff>
      <xdr:row>26</xdr:row>
      <xdr:rowOff>1100800</xdr:rowOff>
    </xdr:to>
    <xdr:sp macro="[0]!NotApplicable5" textlink="">
      <xdr:nvSpPr>
        <xdr:cNvPr id="46" name="Rounded Rectangle 45"/>
        <xdr:cNvSpPr/>
      </xdr:nvSpPr>
      <xdr:spPr>
        <a:xfrm>
          <a:off x="596900" y="20624800"/>
          <a:ext cx="1260000" cy="288000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100"/>
            <a:t>Not applicable</a:t>
          </a:r>
        </a:p>
      </xdr:txBody>
    </xdr:sp>
    <xdr:clientData/>
  </xdr:twoCellAnchor>
  <xdr:twoCellAnchor>
    <xdr:from>
      <xdr:col>4</xdr:col>
      <xdr:colOff>1501775</xdr:colOff>
      <xdr:row>26</xdr:row>
      <xdr:rowOff>812800</xdr:rowOff>
    </xdr:from>
    <xdr:to>
      <xdr:col>4</xdr:col>
      <xdr:colOff>2168435</xdr:colOff>
      <xdr:row>26</xdr:row>
      <xdr:rowOff>1100800</xdr:rowOff>
    </xdr:to>
    <xdr:sp macro="[0]!Unndo5" textlink="">
      <xdr:nvSpPr>
        <xdr:cNvPr id="47" name="Rounded Rectangle 46"/>
        <xdr:cNvSpPr/>
      </xdr:nvSpPr>
      <xdr:spPr>
        <a:xfrm>
          <a:off x="2035175" y="20624800"/>
          <a:ext cx="666660" cy="288000"/>
        </a:xfrm>
        <a:prstGeom prst="roundRect">
          <a:avLst/>
        </a:prstGeom>
        <a:solidFill>
          <a:srgbClr val="008000"/>
        </a:solidFill>
        <a:ln/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100"/>
            <a:t>Undo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</xdr:colOff>
      <xdr:row>5</xdr:row>
      <xdr:rowOff>321465</xdr:rowOff>
    </xdr:from>
    <xdr:to>
      <xdr:col>3</xdr:col>
      <xdr:colOff>347812</xdr:colOff>
      <xdr:row>5</xdr:row>
      <xdr:rowOff>681465</xdr:rowOff>
    </xdr:to>
    <xdr:sp macro="[0]!button74" textlink="">
      <xdr:nvSpPr>
        <xdr:cNvPr id="19" name="Oval 18"/>
        <xdr:cNvSpPr/>
      </xdr:nvSpPr>
      <xdr:spPr>
        <a:xfrm>
          <a:off x="1845468" y="2083590"/>
          <a:ext cx="324000" cy="360000"/>
        </a:xfrm>
        <a:prstGeom prst="ellips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MY" sz="2000" b="0" i="0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3</xdr:col>
      <xdr:colOff>23812</xdr:colOff>
      <xdr:row>8</xdr:row>
      <xdr:rowOff>321467</xdr:rowOff>
    </xdr:from>
    <xdr:to>
      <xdr:col>3</xdr:col>
      <xdr:colOff>347812</xdr:colOff>
      <xdr:row>8</xdr:row>
      <xdr:rowOff>681467</xdr:rowOff>
    </xdr:to>
    <xdr:sp macro="[0]!button75" textlink="">
      <xdr:nvSpPr>
        <xdr:cNvPr id="20" name="Oval 19"/>
        <xdr:cNvSpPr/>
      </xdr:nvSpPr>
      <xdr:spPr>
        <a:xfrm>
          <a:off x="1845468" y="3988592"/>
          <a:ext cx="324000" cy="360000"/>
        </a:xfrm>
        <a:prstGeom prst="ellips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MY" sz="2000" b="0" i="0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3</xdr:col>
      <xdr:colOff>23812</xdr:colOff>
      <xdr:row>11</xdr:row>
      <xdr:rowOff>333371</xdr:rowOff>
    </xdr:from>
    <xdr:to>
      <xdr:col>3</xdr:col>
      <xdr:colOff>347812</xdr:colOff>
      <xdr:row>11</xdr:row>
      <xdr:rowOff>693371</xdr:rowOff>
    </xdr:to>
    <xdr:sp macro="[0]!button76" textlink="">
      <xdr:nvSpPr>
        <xdr:cNvPr id="34" name="Oval 33"/>
        <xdr:cNvSpPr/>
      </xdr:nvSpPr>
      <xdr:spPr>
        <a:xfrm>
          <a:off x="1845468" y="5322090"/>
          <a:ext cx="324000" cy="360000"/>
        </a:xfrm>
        <a:prstGeom prst="ellips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MY" sz="2000" b="0" i="0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3</xdr:col>
      <xdr:colOff>23812</xdr:colOff>
      <xdr:row>14</xdr:row>
      <xdr:rowOff>321465</xdr:rowOff>
    </xdr:from>
    <xdr:to>
      <xdr:col>3</xdr:col>
      <xdr:colOff>347812</xdr:colOff>
      <xdr:row>14</xdr:row>
      <xdr:rowOff>681465</xdr:rowOff>
    </xdr:to>
    <xdr:sp macro="[0]!button77" textlink="">
      <xdr:nvSpPr>
        <xdr:cNvPr id="35" name="Oval 34"/>
        <xdr:cNvSpPr/>
      </xdr:nvSpPr>
      <xdr:spPr>
        <a:xfrm>
          <a:off x="1845468" y="6643684"/>
          <a:ext cx="324000" cy="360000"/>
        </a:xfrm>
        <a:prstGeom prst="ellips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MY" sz="2000" b="0" i="0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3</xdr:col>
      <xdr:colOff>23812</xdr:colOff>
      <xdr:row>17</xdr:row>
      <xdr:rowOff>321465</xdr:rowOff>
    </xdr:from>
    <xdr:to>
      <xdr:col>3</xdr:col>
      <xdr:colOff>347812</xdr:colOff>
      <xdr:row>17</xdr:row>
      <xdr:rowOff>681465</xdr:rowOff>
    </xdr:to>
    <xdr:sp macro="[0]!button78" textlink="">
      <xdr:nvSpPr>
        <xdr:cNvPr id="36" name="Oval 35"/>
        <xdr:cNvSpPr/>
      </xdr:nvSpPr>
      <xdr:spPr>
        <a:xfrm>
          <a:off x="1845468" y="7774778"/>
          <a:ext cx="324000" cy="360000"/>
        </a:xfrm>
        <a:prstGeom prst="ellips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MY" sz="2000" b="0" i="0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3</xdr:col>
      <xdr:colOff>23812</xdr:colOff>
      <xdr:row>20</xdr:row>
      <xdr:rowOff>321468</xdr:rowOff>
    </xdr:from>
    <xdr:to>
      <xdr:col>3</xdr:col>
      <xdr:colOff>347812</xdr:colOff>
      <xdr:row>20</xdr:row>
      <xdr:rowOff>681468</xdr:rowOff>
    </xdr:to>
    <xdr:sp macro="[0]!button79" textlink="">
      <xdr:nvSpPr>
        <xdr:cNvPr id="37" name="Oval 36"/>
        <xdr:cNvSpPr/>
      </xdr:nvSpPr>
      <xdr:spPr>
        <a:xfrm>
          <a:off x="1845468" y="9489281"/>
          <a:ext cx="324000" cy="360000"/>
        </a:xfrm>
        <a:prstGeom prst="ellips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MY" sz="2000" b="0" i="0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3</xdr:col>
      <xdr:colOff>23812</xdr:colOff>
      <xdr:row>25</xdr:row>
      <xdr:rowOff>321464</xdr:rowOff>
    </xdr:from>
    <xdr:to>
      <xdr:col>3</xdr:col>
      <xdr:colOff>347812</xdr:colOff>
      <xdr:row>25</xdr:row>
      <xdr:rowOff>681464</xdr:rowOff>
    </xdr:to>
    <xdr:sp macro="[0]!button80" textlink="">
      <xdr:nvSpPr>
        <xdr:cNvPr id="38" name="Oval 37"/>
        <xdr:cNvSpPr/>
      </xdr:nvSpPr>
      <xdr:spPr>
        <a:xfrm>
          <a:off x="1845468" y="11822902"/>
          <a:ext cx="324000" cy="360000"/>
        </a:xfrm>
        <a:prstGeom prst="ellips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MY" sz="2000" b="0" i="0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3</xdr:col>
      <xdr:colOff>23812</xdr:colOff>
      <xdr:row>28</xdr:row>
      <xdr:rowOff>321465</xdr:rowOff>
    </xdr:from>
    <xdr:to>
      <xdr:col>3</xdr:col>
      <xdr:colOff>347812</xdr:colOff>
      <xdr:row>28</xdr:row>
      <xdr:rowOff>681465</xdr:rowOff>
    </xdr:to>
    <xdr:sp macro="[0]!button81" textlink="">
      <xdr:nvSpPr>
        <xdr:cNvPr id="39" name="Oval 38"/>
        <xdr:cNvSpPr/>
      </xdr:nvSpPr>
      <xdr:spPr>
        <a:xfrm>
          <a:off x="1845468" y="12965903"/>
          <a:ext cx="324000" cy="360000"/>
        </a:xfrm>
        <a:prstGeom prst="ellips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MY" sz="2000" b="0" i="0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3</xdr:col>
      <xdr:colOff>23812</xdr:colOff>
      <xdr:row>31</xdr:row>
      <xdr:rowOff>321465</xdr:rowOff>
    </xdr:from>
    <xdr:to>
      <xdr:col>3</xdr:col>
      <xdr:colOff>347812</xdr:colOff>
      <xdr:row>31</xdr:row>
      <xdr:rowOff>681465</xdr:rowOff>
    </xdr:to>
    <xdr:sp macro="[0]!button82" textlink="">
      <xdr:nvSpPr>
        <xdr:cNvPr id="40" name="Oval 39"/>
        <xdr:cNvSpPr/>
      </xdr:nvSpPr>
      <xdr:spPr>
        <a:xfrm>
          <a:off x="1845468" y="14108903"/>
          <a:ext cx="324000" cy="360000"/>
        </a:xfrm>
        <a:prstGeom prst="ellips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MY" sz="2000" b="0" i="0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3</xdr:col>
      <xdr:colOff>23812</xdr:colOff>
      <xdr:row>36</xdr:row>
      <xdr:rowOff>321465</xdr:rowOff>
    </xdr:from>
    <xdr:to>
      <xdr:col>3</xdr:col>
      <xdr:colOff>347812</xdr:colOff>
      <xdr:row>36</xdr:row>
      <xdr:rowOff>681465</xdr:rowOff>
    </xdr:to>
    <xdr:sp macro="[0]!button83" textlink="">
      <xdr:nvSpPr>
        <xdr:cNvPr id="41" name="Oval 40"/>
        <xdr:cNvSpPr/>
      </xdr:nvSpPr>
      <xdr:spPr>
        <a:xfrm>
          <a:off x="1845468" y="16633028"/>
          <a:ext cx="324000" cy="360000"/>
        </a:xfrm>
        <a:prstGeom prst="ellips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MY" sz="2000" b="0" i="0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3</xdr:col>
      <xdr:colOff>23812</xdr:colOff>
      <xdr:row>39</xdr:row>
      <xdr:rowOff>250029</xdr:rowOff>
    </xdr:from>
    <xdr:to>
      <xdr:col>3</xdr:col>
      <xdr:colOff>347812</xdr:colOff>
      <xdr:row>39</xdr:row>
      <xdr:rowOff>610029</xdr:rowOff>
    </xdr:to>
    <xdr:sp macro="[0]!button84" textlink="">
      <xdr:nvSpPr>
        <xdr:cNvPr id="42" name="Oval 41"/>
        <xdr:cNvSpPr/>
      </xdr:nvSpPr>
      <xdr:spPr>
        <a:xfrm>
          <a:off x="1845468" y="17716498"/>
          <a:ext cx="324000" cy="360000"/>
        </a:xfrm>
        <a:prstGeom prst="ellips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MY" sz="2000" b="0" i="0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3</xdr:col>
      <xdr:colOff>23812</xdr:colOff>
      <xdr:row>42</xdr:row>
      <xdr:rowOff>297657</xdr:rowOff>
    </xdr:from>
    <xdr:to>
      <xdr:col>3</xdr:col>
      <xdr:colOff>347812</xdr:colOff>
      <xdr:row>42</xdr:row>
      <xdr:rowOff>657657</xdr:rowOff>
    </xdr:to>
    <xdr:sp macro="[0]!button85" textlink="">
      <xdr:nvSpPr>
        <xdr:cNvPr id="43" name="Oval 42"/>
        <xdr:cNvSpPr/>
      </xdr:nvSpPr>
      <xdr:spPr>
        <a:xfrm>
          <a:off x="1845468" y="18573751"/>
          <a:ext cx="324000" cy="360000"/>
        </a:xfrm>
        <a:prstGeom prst="ellips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MY" sz="2000" b="0" i="0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3</xdr:col>
      <xdr:colOff>23812</xdr:colOff>
      <xdr:row>47</xdr:row>
      <xdr:rowOff>309563</xdr:rowOff>
    </xdr:from>
    <xdr:to>
      <xdr:col>3</xdr:col>
      <xdr:colOff>347812</xdr:colOff>
      <xdr:row>47</xdr:row>
      <xdr:rowOff>669563</xdr:rowOff>
    </xdr:to>
    <xdr:sp macro="[0]!button86" textlink="">
      <xdr:nvSpPr>
        <xdr:cNvPr id="44" name="Oval 43"/>
        <xdr:cNvSpPr/>
      </xdr:nvSpPr>
      <xdr:spPr>
        <a:xfrm>
          <a:off x="1845468" y="20538282"/>
          <a:ext cx="324000" cy="360000"/>
        </a:xfrm>
        <a:prstGeom prst="ellips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MY" sz="2000" b="0" i="0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3</xdr:col>
      <xdr:colOff>23812</xdr:colOff>
      <xdr:row>50</xdr:row>
      <xdr:rowOff>321466</xdr:rowOff>
    </xdr:from>
    <xdr:to>
      <xdr:col>3</xdr:col>
      <xdr:colOff>347812</xdr:colOff>
      <xdr:row>50</xdr:row>
      <xdr:rowOff>681466</xdr:rowOff>
    </xdr:to>
    <xdr:sp macro="[0]!button87" textlink="">
      <xdr:nvSpPr>
        <xdr:cNvPr id="45" name="Oval 44"/>
        <xdr:cNvSpPr/>
      </xdr:nvSpPr>
      <xdr:spPr>
        <a:xfrm>
          <a:off x="1845468" y="21693185"/>
          <a:ext cx="324000" cy="360000"/>
        </a:xfrm>
        <a:prstGeom prst="ellips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MY" sz="2000" b="0" i="0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3</xdr:col>
      <xdr:colOff>23812</xdr:colOff>
      <xdr:row>53</xdr:row>
      <xdr:rowOff>333372</xdr:rowOff>
    </xdr:from>
    <xdr:to>
      <xdr:col>3</xdr:col>
      <xdr:colOff>347812</xdr:colOff>
      <xdr:row>53</xdr:row>
      <xdr:rowOff>693372</xdr:rowOff>
    </xdr:to>
    <xdr:sp macro="[0]!button88" textlink="">
      <xdr:nvSpPr>
        <xdr:cNvPr id="46" name="Oval 45"/>
        <xdr:cNvSpPr/>
      </xdr:nvSpPr>
      <xdr:spPr>
        <a:xfrm>
          <a:off x="1845468" y="23038591"/>
          <a:ext cx="324000" cy="360000"/>
        </a:xfrm>
        <a:prstGeom prst="ellips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MY" sz="2000" b="0" i="0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3</xdr:col>
      <xdr:colOff>23812</xdr:colOff>
      <xdr:row>56</xdr:row>
      <xdr:rowOff>321467</xdr:rowOff>
    </xdr:from>
    <xdr:to>
      <xdr:col>3</xdr:col>
      <xdr:colOff>347812</xdr:colOff>
      <xdr:row>56</xdr:row>
      <xdr:rowOff>681467</xdr:rowOff>
    </xdr:to>
    <xdr:sp macro="[0]!button89" textlink="">
      <xdr:nvSpPr>
        <xdr:cNvPr id="47" name="Oval 46"/>
        <xdr:cNvSpPr/>
      </xdr:nvSpPr>
      <xdr:spPr>
        <a:xfrm>
          <a:off x="1845468" y="24169686"/>
          <a:ext cx="324000" cy="360000"/>
        </a:xfrm>
        <a:prstGeom prst="ellips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MY" sz="2000" b="0" i="0">
              <a:solidFill>
                <a:sysClr val="windowText" lastClr="000000"/>
              </a:solidFill>
            </a:rPr>
            <a:t>i</a:t>
          </a:r>
        </a:p>
      </xdr:txBody>
    </xdr:sp>
    <xdr:clientData/>
  </xdr:twoCellAnchor>
  <xdr:twoCellAnchor>
    <xdr:from>
      <xdr:col>4</xdr:col>
      <xdr:colOff>1552575</xdr:colOff>
      <xdr:row>37</xdr:row>
      <xdr:rowOff>847725</xdr:rowOff>
    </xdr:from>
    <xdr:to>
      <xdr:col>4</xdr:col>
      <xdr:colOff>2128575</xdr:colOff>
      <xdr:row>37</xdr:row>
      <xdr:rowOff>1135725</xdr:rowOff>
    </xdr:to>
    <xdr:sp macro="" textlink="">
      <xdr:nvSpPr>
        <xdr:cNvPr id="65" name="Rounded Rectangle 64">
          <a:hlinkClick xmlns:r="http://schemas.openxmlformats.org/officeDocument/2006/relationships" r:id="rId1"/>
        </xdr:cNvPr>
        <xdr:cNvSpPr/>
      </xdr:nvSpPr>
      <xdr:spPr>
        <a:xfrm>
          <a:off x="2066925" y="29222700"/>
          <a:ext cx="576000" cy="288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MY" sz="1000">
              <a:latin typeface="Arial Narrow" panose="020B0606020202030204" pitchFamily="34" charset="0"/>
            </a:rPr>
            <a:t>Table</a:t>
          </a:r>
          <a:r>
            <a:rPr lang="en-MY" sz="1000" baseline="0">
              <a:latin typeface="Arial Narrow" panose="020B0606020202030204" pitchFamily="34" charset="0"/>
            </a:rPr>
            <a:t> </a:t>
          </a:r>
          <a:r>
            <a:rPr lang="en-MY" sz="1000">
              <a:latin typeface="Arial Narrow" panose="020B0606020202030204" pitchFamily="34" charset="0"/>
            </a:rPr>
            <a:t>8</a:t>
          </a:r>
        </a:p>
      </xdr:txBody>
    </xdr:sp>
    <xdr:clientData/>
  </xdr:twoCellAnchor>
  <xdr:twoCellAnchor>
    <xdr:from>
      <xdr:col>4</xdr:col>
      <xdr:colOff>333375</xdr:colOff>
      <xdr:row>0</xdr:row>
      <xdr:rowOff>95250</xdr:rowOff>
    </xdr:from>
    <xdr:to>
      <xdr:col>11</xdr:col>
      <xdr:colOff>1765800</xdr:colOff>
      <xdr:row>3</xdr:row>
      <xdr:rowOff>60437</xdr:rowOff>
    </xdr:to>
    <xdr:grpSp>
      <xdr:nvGrpSpPr>
        <xdr:cNvPr id="33" name="Group 32"/>
        <xdr:cNvGrpSpPr/>
      </xdr:nvGrpSpPr>
      <xdr:grpSpPr>
        <a:xfrm>
          <a:off x="855486" y="95250"/>
          <a:ext cx="10675203" cy="727187"/>
          <a:chOff x="847725" y="44897"/>
          <a:chExt cx="10490700" cy="708137"/>
        </a:xfrm>
      </xdr:grpSpPr>
      <xdr:pic>
        <xdr:nvPicPr>
          <xdr:cNvPr id="54" name="Picture 1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47725" y="95250"/>
            <a:ext cx="1476000" cy="65778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5" name="Oval 54">
            <a:hlinkClick xmlns:r="http://schemas.openxmlformats.org/officeDocument/2006/relationships" r:id="rId3"/>
          </xdr:cNvPr>
          <xdr:cNvSpPr/>
        </xdr:nvSpPr>
        <xdr:spPr bwMode="auto">
          <a:xfrm>
            <a:off x="7724775" y="402215"/>
            <a:ext cx="288000" cy="288000"/>
          </a:xfrm>
          <a:prstGeom prst="ellipse">
            <a:avLst/>
          </a:prstGeom>
          <a:solidFill>
            <a:schemeClr val="accent4">
              <a:lumMod val="20000"/>
              <a:lumOff val="80000"/>
            </a:schemeClr>
          </a:solidFill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MY" sz="1800"/>
              <a:t>1</a:t>
            </a:r>
          </a:p>
        </xdr:txBody>
      </xdr:sp>
      <xdr:sp macro="" textlink="">
        <xdr:nvSpPr>
          <xdr:cNvPr id="56" name="Oval 55">
            <a:hlinkClick xmlns:r="http://schemas.openxmlformats.org/officeDocument/2006/relationships" r:id="rId4"/>
          </xdr:cNvPr>
          <xdr:cNvSpPr/>
        </xdr:nvSpPr>
        <xdr:spPr bwMode="auto">
          <a:xfrm>
            <a:off x="8048625" y="404378"/>
            <a:ext cx="288000" cy="288000"/>
          </a:xfrm>
          <a:prstGeom prst="ellipse">
            <a:avLst/>
          </a:prstGeom>
          <a:solidFill>
            <a:schemeClr val="accent5">
              <a:lumMod val="20000"/>
              <a:lumOff val="80000"/>
            </a:schemeClr>
          </a:solidFill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MY" sz="1800"/>
              <a:t>2</a:t>
            </a:r>
          </a:p>
        </xdr:txBody>
      </xdr:sp>
      <xdr:sp macro="" textlink="">
        <xdr:nvSpPr>
          <xdr:cNvPr id="57" name="Oval 56">
            <a:hlinkClick xmlns:r="http://schemas.openxmlformats.org/officeDocument/2006/relationships" r:id="rId5"/>
          </xdr:cNvPr>
          <xdr:cNvSpPr/>
        </xdr:nvSpPr>
        <xdr:spPr bwMode="auto">
          <a:xfrm>
            <a:off x="8372617" y="397018"/>
            <a:ext cx="288000" cy="288000"/>
          </a:xfrm>
          <a:prstGeom prst="ellipse">
            <a:avLst/>
          </a:prstGeom>
          <a:solidFill>
            <a:schemeClr val="bg2">
              <a:lumMod val="75000"/>
            </a:schemeClr>
          </a:solidFill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MY" sz="1800"/>
              <a:t>3</a:t>
            </a:r>
          </a:p>
        </xdr:txBody>
      </xdr:sp>
      <xdr:sp macro="" textlink="">
        <xdr:nvSpPr>
          <xdr:cNvPr id="58" name="Oval 57">
            <a:hlinkClick xmlns:r="http://schemas.openxmlformats.org/officeDocument/2006/relationships" r:id="rId6"/>
          </xdr:cNvPr>
          <xdr:cNvSpPr/>
        </xdr:nvSpPr>
        <xdr:spPr bwMode="auto">
          <a:xfrm>
            <a:off x="8696325" y="399513"/>
            <a:ext cx="288000" cy="288000"/>
          </a:xfrm>
          <a:prstGeom prst="ellipse">
            <a:avLst/>
          </a:prstGeom>
          <a:solidFill>
            <a:schemeClr val="accent6">
              <a:lumMod val="60000"/>
              <a:lumOff val="40000"/>
            </a:schemeClr>
          </a:solidFill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MY" sz="1800"/>
              <a:t>4</a:t>
            </a:r>
          </a:p>
        </xdr:txBody>
      </xdr:sp>
      <xdr:sp macro="" textlink="">
        <xdr:nvSpPr>
          <xdr:cNvPr id="59" name="Oval 58">
            <a:hlinkClick xmlns:r="http://schemas.openxmlformats.org/officeDocument/2006/relationships" r:id="rId7"/>
          </xdr:cNvPr>
          <xdr:cNvSpPr/>
        </xdr:nvSpPr>
        <xdr:spPr bwMode="auto">
          <a:xfrm>
            <a:off x="9010792" y="401345"/>
            <a:ext cx="288000" cy="288000"/>
          </a:xfrm>
          <a:prstGeom prst="ellipse">
            <a:avLst/>
          </a:prstGeom>
          <a:solidFill>
            <a:schemeClr val="accent2">
              <a:lumMod val="40000"/>
              <a:lumOff val="60000"/>
            </a:schemeClr>
          </a:solidFill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MY" sz="1800"/>
              <a:t>5</a:t>
            </a:r>
          </a:p>
        </xdr:txBody>
      </xdr:sp>
      <xdr:sp macro="" textlink="">
        <xdr:nvSpPr>
          <xdr:cNvPr id="60" name="Oval 59">
            <a:hlinkClick xmlns:r="http://schemas.openxmlformats.org/officeDocument/2006/relationships" r:id="rId8"/>
          </xdr:cNvPr>
          <xdr:cNvSpPr/>
        </xdr:nvSpPr>
        <xdr:spPr bwMode="auto">
          <a:xfrm>
            <a:off x="9334500" y="403510"/>
            <a:ext cx="288000" cy="288000"/>
          </a:xfrm>
          <a:prstGeom prst="ellipse">
            <a:avLst/>
          </a:prstGeom>
          <a:solidFill>
            <a:schemeClr val="accent5">
              <a:lumMod val="40000"/>
              <a:lumOff val="60000"/>
            </a:schemeClr>
          </a:solidFill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MY" sz="1800"/>
              <a:t>6</a:t>
            </a:r>
          </a:p>
        </xdr:txBody>
      </xdr:sp>
      <xdr:sp macro="" textlink="">
        <xdr:nvSpPr>
          <xdr:cNvPr id="61" name="Oval 60">
            <a:hlinkClick xmlns:r="http://schemas.openxmlformats.org/officeDocument/2006/relationships" r:id="rId9"/>
          </xdr:cNvPr>
          <xdr:cNvSpPr/>
        </xdr:nvSpPr>
        <xdr:spPr bwMode="auto">
          <a:xfrm>
            <a:off x="9648825" y="396150"/>
            <a:ext cx="288000" cy="288000"/>
          </a:xfrm>
          <a:prstGeom prst="ellipse">
            <a:avLst/>
          </a:prstGeom>
          <a:solidFill>
            <a:schemeClr val="accent4">
              <a:lumMod val="60000"/>
              <a:lumOff val="40000"/>
            </a:schemeClr>
          </a:solidFill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MY" sz="1800"/>
              <a:t>7</a:t>
            </a:r>
          </a:p>
        </xdr:txBody>
      </xdr:sp>
      <xdr:sp macro="" textlink="">
        <xdr:nvSpPr>
          <xdr:cNvPr id="62" name="Rounded Rectangle 61">
            <a:hlinkClick xmlns:r="http://schemas.openxmlformats.org/officeDocument/2006/relationships" r:id="rId10"/>
          </xdr:cNvPr>
          <xdr:cNvSpPr/>
        </xdr:nvSpPr>
        <xdr:spPr bwMode="auto">
          <a:xfrm>
            <a:off x="6029467" y="47624"/>
            <a:ext cx="1080000" cy="257176"/>
          </a:xfrm>
          <a:prstGeom prst="round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MY" sz="1100"/>
              <a:t>MAIN</a:t>
            </a:r>
            <a:r>
              <a:rPr lang="en-MY" sz="1100" baseline="0"/>
              <a:t> PAGE</a:t>
            </a:r>
            <a:endParaRPr lang="en-MY" sz="1100"/>
          </a:p>
        </xdr:txBody>
      </xdr:sp>
      <xdr:sp macro="[0]!summary" textlink="">
        <xdr:nvSpPr>
          <xdr:cNvPr id="63" name="Rounded Rectangle 62"/>
          <xdr:cNvSpPr/>
        </xdr:nvSpPr>
        <xdr:spPr bwMode="auto">
          <a:xfrm>
            <a:off x="10249042" y="44897"/>
            <a:ext cx="1080000" cy="252000"/>
          </a:xfrm>
          <a:prstGeom prst="roundRect">
            <a:avLst/>
          </a:prstGeom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MY" sz="1100">
                <a:solidFill>
                  <a:sysClr val="windowText" lastClr="000000"/>
                </a:solidFill>
              </a:rPr>
              <a:t>SUMMARY</a:t>
            </a:r>
          </a:p>
        </xdr:txBody>
      </xdr:sp>
      <xdr:sp macro="" textlink="">
        <xdr:nvSpPr>
          <xdr:cNvPr id="64" name="Rounded Rectangle 63">
            <a:hlinkClick xmlns:r="http://schemas.openxmlformats.org/officeDocument/2006/relationships" r:id="rId11"/>
          </xdr:cNvPr>
          <xdr:cNvSpPr/>
        </xdr:nvSpPr>
        <xdr:spPr bwMode="auto">
          <a:xfrm>
            <a:off x="6038850" y="447110"/>
            <a:ext cx="1440000" cy="252000"/>
          </a:xfrm>
          <a:prstGeom prst="roundRect">
            <a:avLst/>
          </a:prstGeom>
          <a:solidFill>
            <a:schemeClr val="bg2">
              <a:lumMod val="75000"/>
            </a:schemeClr>
          </a:solidFill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MY" sz="1050"/>
              <a:t>SOURCE</a:t>
            </a:r>
            <a:r>
              <a:rPr lang="en-MY" sz="1050" baseline="0"/>
              <a:t> OF EVIDENCE</a:t>
            </a:r>
            <a:endParaRPr lang="en-MY" sz="1050"/>
          </a:p>
        </xdr:txBody>
      </xdr:sp>
      <xdr:sp macro="[0]!report" textlink="">
        <xdr:nvSpPr>
          <xdr:cNvPr id="66" name="Rounded Rectangle 65"/>
          <xdr:cNvSpPr/>
        </xdr:nvSpPr>
        <xdr:spPr bwMode="auto">
          <a:xfrm>
            <a:off x="10258425" y="428992"/>
            <a:ext cx="1080000" cy="252000"/>
          </a:xfrm>
          <a:prstGeom prst="roundRect">
            <a:avLst/>
          </a:prstGeom>
        </xdr:spPr>
        <xdr:style>
          <a:lnRef idx="3">
            <a:schemeClr val="lt1"/>
          </a:lnRef>
          <a:fillRef idx="1">
            <a:schemeClr val="accent2"/>
          </a:fillRef>
          <a:effectRef idx="1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MY" sz="1200"/>
              <a:t>REPORT</a:t>
            </a:r>
          </a:p>
        </xdr:txBody>
      </xdr:sp>
      <xdr:sp macro="" textlink="">
        <xdr:nvSpPr>
          <xdr:cNvPr id="67" name="Rounded Rectangle 66"/>
          <xdr:cNvSpPr/>
        </xdr:nvSpPr>
        <xdr:spPr bwMode="auto">
          <a:xfrm>
            <a:off x="8515492" y="47624"/>
            <a:ext cx="612000" cy="257176"/>
          </a:xfrm>
          <a:prstGeom prst="roundRect">
            <a:avLst/>
          </a:prstGeom>
          <a:ln>
            <a:noFill/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MY" sz="1100"/>
              <a:t>AREA</a:t>
            </a:r>
          </a:p>
        </xdr:txBody>
      </xdr:sp>
    </xdr:grpSp>
    <xdr:clientData/>
  </xdr:twoCellAnchor>
  <xdr:twoCellAnchor>
    <xdr:from>
      <xdr:col>4</xdr:col>
      <xdr:colOff>56448</xdr:colOff>
      <xdr:row>18</xdr:row>
      <xdr:rowOff>839629</xdr:rowOff>
    </xdr:from>
    <xdr:to>
      <xdr:col>4</xdr:col>
      <xdr:colOff>1316448</xdr:colOff>
      <xdr:row>18</xdr:row>
      <xdr:rowOff>1127629</xdr:rowOff>
    </xdr:to>
    <xdr:sp macro="[0]!NotApplicable2" textlink="">
      <xdr:nvSpPr>
        <xdr:cNvPr id="48" name="Rounded Rectangle 47"/>
        <xdr:cNvSpPr/>
      </xdr:nvSpPr>
      <xdr:spPr>
        <a:xfrm>
          <a:off x="578559" y="14231073"/>
          <a:ext cx="1260000" cy="288000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100"/>
            <a:t>Not applicable</a:t>
          </a:r>
        </a:p>
      </xdr:txBody>
    </xdr:sp>
    <xdr:clientData/>
  </xdr:twoCellAnchor>
  <xdr:twoCellAnchor>
    <xdr:from>
      <xdr:col>4</xdr:col>
      <xdr:colOff>1494723</xdr:colOff>
      <xdr:row>18</xdr:row>
      <xdr:rowOff>839629</xdr:rowOff>
    </xdr:from>
    <xdr:to>
      <xdr:col>4</xdr:col>
      <xdr:colOff>2161383</xdr:colOff>
      <xdr:row>18</xdr:row>
      <xdr:rowOff>1127629</xdr:rowOff>
    </xdr:to>
    <xdr:sp macro="[0]!Unndo2" textlink="">
      <xdr:nvSpPr>
        <xdr:cNvPr id="49" name="Rounded Rectangle 48"/>
        <xdr:cNvSpPr/>
      </xdr:nvSpPr>
      <xdr:spPr>
        <a:xfrm>
          <a:off x="2016834" y="14231073"/>
          <a:ext cx="666660" cy="288000"/>
        </a:xfrm>
        <a:prstGeom prst="roundRect">
          <a:avLst/>
        </a:prstGeom>
        <a:solidFill>
          <a:srgbClr val="008000"/>
        </a:solidFill>
        <a:ln/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100"/>
            <a:t>Undo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nadzy65@gmail.com" TargetMode="External"/><Relationship Id="rId1" Type="http://schemas.openxmlformats.org/officeDocument/2006/relationships/hyperlink" Target="mailto:mnmy@UiTM" TargetMode="External"/><Relationship Id="rId4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U100"/>
  <sheetViews>
    <sheetView showGridLines="0" showRowColHeaders="0" zoomScale="90" zoomScaleNormal="90" zoomScaleSheetLayoutView="40" workbookViewId="0">
      <selection activeCell="I8" sqref="I8:J8"/>
    </sheetView>
  </sheetViews>
  <sheetFormatPr defaultRowHeight="14.5"/>
  <cols>
    <col min="1" max="1" width="9.08984375" customWidth="1"/>
    <col min="3" max="3" width="6.08984375" customWidth="1"/>
    <col min="4" max="4" width="1.08984375" customWidth="1"/>
    <col min="5" max="5" width="1.90625" customWidth="1"/>
    <col min="7" max="8" width="11.453125" customWidth="1"/>
    <col min="9" max="9" width="16" customWidth="1"/>
    <col min="10" max="10" width="4.36328125" customWidth="1"/>
    <col min="12" max="12" width="4.36328125" customWidth="1"/>
    <col min="14" max="14" width="4.36328125" customWidth="1"/>
    <col min="16" max="16" width="1.54296875" customWidth="1"/>
    <col min="17" max="17" width="9.453125" customWidth="1"/>
    <col min="18" max="18" width="1.36328125" customWidth="1"/>
    <col min="19" max="19" width="10.36328125" customWidth="1"/>
    <col min="20" max="20" width="5.54296875" customWidth="1"/>
    <col min="21" max="21" width="6.08984375" style="32" customWidth="1"/>
    <col min="22" max="22" width="0.90625" customWidth="1"/>
    <col min="23" max="23" width="9.36328125" customWidth="1"/>
    <col min="24" max="24" width="2.08984375" customWidth="1"/>
    <col min="28" max="28" width="0" hidden="1" customWidth="1"/>
    <col min="29" max="47" width="8.90625" hidden="1" customWidth="1"/>
    <col min="48" max="53" width="0" hidden="1" customWidth="1"/>
  </cols>
  <sheetData>
    <row r="1" spans="1:30">
      <c r="A1" s="8"/>
      <c r="B1" s="8"/>
      <c r="C1" s="22"/>
      <c r="D1" s="22"/>
      <c r="AD1" s="115" t="s">
        <v>524</v>
      </c>
    </row>
    <row r="2" spans="1:30">
      <c r="A2" s="8"/>
      <c r="B2" s="8"/>
      <c r="C2" s="22"/>
      <c r="D2" s="22"/>
      <c r="L2" s="21" t="s">
        <v>1139</v>
      </c>
    </row>
    <row r="3" spans="1:30">
      <c r="A3" s="8"/>
      <c r="B3" s="8"/>
      <c r="C3" s="22"/>
      <c r="D3" s="22"/>
    </row>
    <row r="4" spans="1:30">
      <c r="A4" s="8"/>
      <c r="B4" s="8"/>
      <c r="C4" s="22"/>
      <c r="D4" s="22"/>
      <c r="L4" s="204" t="s">
        <v>1181</v>
      </c>
    </row>
    <row r="5" spans="1:30" ht="6" customHeight="1">
      <c r="A5" s="22"/>
      <c r="B5" s="22"/>
      <c r="C5" s="22"/>
      <c r="D5" s="22"/>
    </row>
    <row r="6" spans="1:30">
      <c r="F6" t="s">
        <v>525</v>
      </c>
      <c r="I6" s="332" t="str">
        <f>'Sheet4 (2)'!H7</f>
        <v>TEST1</v>
      </c>
      <c r="J6" s="333"/>
      <c r="K6" s="333"/>
      <c r="L6" s="333"/>
      <c r="M6" s="333"/>
      <c r="N6" s="333"/>
      <c r="O6" s="333"/>
      <c r="P6" s="333"/>
      <c r="Q6" s="334"/>
    </row>
    <row r="7" spans="1:30" ht="6" customHeight="1"/>
    <row r="8" spans="1:30">
      <c r="F8" t="s">
        <v>526</v>
      </c>
      <c r="I8" s="332" t="str">
        <f>'Sheet4 (2)'!H24</f>
        <v>Level 4</v>
      </c>
      <c r="J8" s="334"/>
    </row>
    <row r="9" spans="1:30" ht="6" customHeight="1"/>
    <row r="10" spans="1:30">
      <c r="F10" t="s">
        <v>527</v>
      </c>
      <c r="I10" s="332" t="str">
        <f>'Sheet4 (2)'!H17</f>
        <v>TEST1</v>
      </c>
      <c r="J10" s="333"/>
      <c r="K10" s="333"/>
      <c r="L10" s="333"/>
      <c r="M10" s="333"/>
      <c r="N10" s="333"/>
      <c r="O10" s="333"/>
      <c r="P10" s="333"/>
      <c r="Q10" s="334"/>
    </row>
    <row r="11" spans="1:30" ht="6" customHeight="1"/>
    <row r="12" spans="1:30">
      <c r="F12" t="s">
        <v>528</v>
      </c>
      <c r="H12" s="157">
        <f>IFERROR(IF(J12=AD1,21,IF(N12=AD1,22,"ERROR")),"ERROR")</f>
        <v>21</v>
      </c>
      <c r="I12" t="s">
        <v>529</v>
      </c>
      <c r="J12" s="61" t="str">
        <f>IF('Sheet4 (2)'!H13="Full Accreditation (FA)","√","")</f>
        <v>√</v>
      </c>
      <c r="L12" t="s">
        <v>530</v>
      </c>
      <c r="N12" s="61" t="str">
        <f>IF('Sheet4 (2)'!H13="Provisional Accreditation (PA)","√","")</f>
        <v/>
      </c>
      <c r="S12" s="195">
        <f>'Sheet4 (2)'!Q13</f>
        <v>5</v>
      </c>
    </row>
    <row r="13" spans="1:30" ht="14.4" customHeight="1"/>
    <row r="14" spans="1:30" ht="26.4" customHeight="1" thickBot="1">
      <c r="F14" s="206" t="s">
        <v>1214</v>
      </c>
    </row>
    <row r="15" spans="1:30" ht="33.75" customHeight="1" thickTop="1">
      <c r="D15" s="83"/>
      <c r="E15" s="84"/>
      <c r="F15" s="84"/>
      <c r="G15" s="84"/>
      <c r="H15" s="84"/>
      <c r="I15" s="84"/>
      <c r="J15" s="84"/>
      <c r="K15" s="85" t="s">
        <v>894</v>
      </c>
      <c r="L15" s="85"/>
      <c r="M15" s="85" t="s">
        <v>546</v>
      </c>
      <c r="N15" s="85"/>
      <c r="O15" s="85" t="s">
        <v>548</v>
      </c>
      <c r="P15" s="84"/>
      <c r="Q15" s="86" t="s">
        <v>549</v>
      </c>
      <c r="R15" s="84"/>
      <c r="S15" s="168" t="s">
        <v>1114</v>
      </c>
      <c r="T15" s="85" t="s">
        <v>1175</v>
      </c>
      <c r="U15" s="85" t="s">
        <v>1176</v>
      </c>
      <c r="V15" s="84"/>
      <c r="W15" s="170" t="str">
        <f>IF(G34="F","","Weighted Score")</f>
        <v>Weighted Score</v>
      </c>
      <c r="X15" s="171"/>
    </row>
    <row r="16" spans="1:30" ht="15.75" customHeight="1">
      <c r="D16" s="87"/>
      <c r="E16" s="23"/>
      <c r="F16" s="62" t="s">
        <v>539</v>
      </c>
      <c r="G16" s="23" t="s">
        <v>895</v>
      </c>
      <c r="H16" s="23"/>
      <c r="I16" s="23"/>
      <c r="J16" s="23"/>
      <c r="K16" s="63">
        <f>Sheet2!K5</f>
        <v>0</v>
      </c>
      <c r="L16" s="23"/>
      <c r="M16" s="64">
        <f>Sheet2!G5</f>
        <v>1</v>
      </c>
      <c r="N16" s="23"/>
      <c r="O16" s="68">
        <f>Sheet2!L5</f>
        <v>16</v>
      </c>
      <c r="P16" s="23"/>
      <c r="Q16" s="65">
        <f>Sheet2!D5</f>
        <v>17</v>
      </c>
      <c r="R16" s="23"/>
      <c r="S16" s="181">
        <f>IF(J12=AD1,Sheet2!P5,IF(N12=AD1,Sheet2!O5,""))</f>
        <v>25</v>
      </c>
      <c r="T16" s="162">
        <f>Sheet2!Y5</f>
        <v>85</v>
      </c>
      <c r="U16" s="162">
        <f>Sheet2!Z5</f>
        <v>83</v>
      </c>
      <c r="W16" s="161">
        <f>IF(G34="F","",(IF(J12=AD1,Sheet2!AC5,IF(N12=AD1,Sheet2!AB5,""))))</f>
        <v>24.411764705882351</v>
      </c>
      <c r="X16" s="172"/>
    </row>
    <row r="17" spans="4:30" ht="4.75" customHeight="1">
      <c r="D17" s="87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162"/>
      <c r="U17" s="162"/>
      <c r="V17" s="23"/>
      <c r="W17" s="161"/>
      <c r="X17" s="172"/>
    </row>
    <row r="18" spans="4:30" ht="15.75" customHeight="1">
      <c r="D18" s="87"/>
      <c r="E18" s="23"/>
      <c r="F18" s="62" t="s">
        <v>540</v>
      </c>
      <c r="G18" s="23" t="s">
        <v>896</v>
      </c>
      <c r="H18" s="23"/>
      <c r="I18" s="23"/>
      <c r="J18" s="23"/>
      <c r="K18" s="63">
        <f>Sheet2!K6</f>
        <v>0</v>
      </c>
      <c r="L18" s="23"/>
      <c r="M18" s="64">
        <f>Sheet2!G6</f>
        <v>10</v>
      </c>
      <c r="N18" s="23"/>
      <c r="O18" s="68">
        <f>Sheet2!L6</f>
        <v>0</v>
      </c>
      <c r="P18" s="23"/>
      <c r="Q18" s="65">
        <f>Sheet2!D6</f>
        <v>10</v>
      </c>
      <c r="R18" s="23"/>
      <c r="S18" s="181">
        <f>IF(J12=AD1,Sheet2!P6,IF(N12=AD1,Sheet2!O6,""))</f>
        <v>15</v>
      </c>
      <c r="T18" s="162">
        <f>Sheet2!Y6</f>
        <v>50</v>
      </c>
      <c r="U18" s="162">
        <f>Sheet2!Z6</f>
        <v>30</v>
      </c>
      <c r="V18" s="23"/>
      <c r="W18" s="161">
        <f>IF(G34="F","",(IF(J12=AD1,Sheet2!AC6,IF(N12=AD1,Sheet2!AB6,""))))</f>
        <v>9</v>
      </c>
      <c r="X18" s="173"/>
    </row>
    <row r="19" spans="4:30" ht="5.25" customHeight="1">
      <c r="D19" s="87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162"/>
      <c r="U19" s="162"/>
      <c r="V19" s="23"/>
      <c r="W19" s="161"/>
      <c r="X19" s="172"/>
      <c r="Z19" s="32"/>
      <c r="AA19" s="32"/>
      <c r="AB19" s="32"/>
      <c r="AC19" s="32"/>
      <c r="AD19" s="32"/>
    </row>
    <row r="20" spans="4:30" ht="15.75" customHeight="1">
      <c r="D20" s="87"/>
      <c r="E20" s="23"/>
      <c r="F20" s="62" t="s">
        <v>541</v>
      </c>
      <c r="G20" s="23" t="s">
        <v>897</v>
      </c>
      <c r="H20" s="23"/>
      <c r="I20" s="23"/>
      <c r="J20" s="23"/>
      <c r="K20" s="63">
        <f>Sheet2!K7</f>
        <v>0</v>
      </c>
      <c r="L20" s="23"/>
      <c r="M20" s="64">
        <f>Sheet2!G7</f>
        <v>20</v>
      </c>
      <c r="N20" s="23"/>
      <c r="O20" s="68">
        <f>Sheet2!L7</f>
        <v>0</v>
      </c>
      <c r="P20" s="23"/>
      <c r="Q20" s="65">
        <f>Sheet2!D7</f>
        <v>20</v>
      </c>
      <c r="R20" s="23"/>
      <c r="S20" s="181">
        <f>IF(J12=AD1,Sheet2!P7,IF(N12=AD1,Sheet2!O7,""))</f>
        <v>10</v>
      </c>
      <c r="T20" s="162">
        <f>Sheet2!Y7</f>
        <v>100</v>
      </c>
      <c r="U20" s="162">
        <f>Sheet2!Z7</f>
        <v>60</v>
      </c>
      <c r="W20" s="161">
        <f>IF(G34="F","",(IF(J12=AD1,Sheet2!AC7,IF(N12=AD1,Sheet2!AB7,""))))</f>
        <v>6</v>
      </c>
      <c r="X20" s="172"/>
    </row>
    <row r="21" spans="4:30" ht="5.25" customHeight="1">
      <c r="D21" s="87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162"/>
      <c r="U21" s="162"/>
      <c r="V21" s="23"/>
      <c r="W21" s="161"/>
      <c r="X21" s="172"/>
      <c r="Z21" s="32"/>
      <c r="AA21" s="32"/>
      <c r="AB21" s="32"/>
      <c r="AC21" s="32"/>
      <c r="AD21" s="32"/>
    </row>
    <row r="22" spans="4:30" ht="15.75" customHeight="1">
      <c r="D22" s="87"/>
      <c r="E22" s="23"/>
      <c r="F22" s="62" t="s">
        <v>542</v>
      </c>
      <c r="G22" s="23" t="s">
        <v>898</v>
      </c>
      <c r="H22" s="23"/>
      <c r="I22" s="23"/>
      <c r="J22" s="23"/>
      <c r="K22" s="63">
        <f>Sheet2!K8</f>
        <v>0</v>
      </c>
      <c r="L22" s="23"/>
      <c r="M22" s="64">
        <f>Sheet2!G8</f>
        <v>15</v>
      </c>
      <c r="N22" s="23"/>
      <c r="O22" s="68">
        <f>Sheet2!L8</f>
        <v>0</v>
      </c>
      <c r="P22" s="23"/>
      <c r="Q22" s="65">
        <f>Sheet2!D8</f>
        <v>15</v>
      </c>
      <c r="R22" s="23"/>
      <c r="S22" s="181">
        <f>IF(J12=AD1,Sheet2!P8,IF(N12=AD1,Sheet2!O8,""))</f>
        <v>15</v>
      </c>
      <c r="T22" s="162">
        <f>Sheet2!Y8</f>
        <v>75</v>
      </c>
      <c r="U22" s="162">
        <f>Sheet2!Z8</f>
        <v>45</v>
      </c>
      <c r="V22" s="88"/>
      <c r="W22" s="161">
        <f>IF(G34="F","",(IF(J12=AD1,Sheet2!AC8,IF(N12=AD1,Sheet2!AB8,""))))</f>
        <v>9</v>
      </c>
      <c r="X22" s="173"/>
    </row>
    <row r="23" spans="4:30" ht="5.25" customHeight="1">
      <c r="D23" s="87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162"/>
      <c r="U23" s="162"/>
      <c r="V23" s="23"/>
      <c r="W23" s="161"/>
      <c r="X23" s="174"/>
      <c r="Z23" s="32"/>
      <c r="AA23" s="32"/>
      <c r="AB23" s="32"/>
      <c r="AC23" s="32"/>
      <c r="AD23" s="32"/>
    </row>
    <row r="24" spans="4:30" ht="15.75" customHeight="1">
      <c r="D24" s="87"/>
      <c r="E24" s="23"/>
      <c r="F24" s="62" t="s">
        <v>543</v>
      </c>
      <c r="G24" s="23" t="s">
        <v>899</v>
      </c>
      <c r="H24" s="23"/>
      <c r="I24" s="23"/>
      <c r="J24" s="23"/>
      <c r="K24" s="63">
        <f>Sheet2!K9</f>
        <v>0</v>
      </c>
      <c r="L24" s="23"/>
      <c r="M24" s="64">
        <f>Sheet2!G9</f>
        <v>10</v>
      </c>
      <c r="N24" s="23"/>
      <c r="O24" s="68">
        <f>Sheet2!L9</f>
        <v>0</v>
      </c>
      <c r="P24" s="23"/>
      <c r="Q24" s="65">
        <f>Sheet2!D9</f>
        <v>10</v>
      </c>
      <c r="R24" s="23"/>
      <c r="S24" s="181">
        <f>IF(J12=AD1,Sheet2!P9,IF(N12=AD1,Sheet2!O9,""))</f>
        <v>15</v>
      </c>
      <c r="T24" s="162">
        <f>Sheet2!Y9</f>
        <v>50</v>
      </c>
      <c r="U24" s="162">
        <f>Sheet2!Z9</f>
        <v>30</v>
      </c>
      <c r="W24" s="161">
        <f>IF(G34="F","",(IF(J12=AD1,Sheet2!AC9,IF(N12=AD1,Sheet2!AB9,""))))</f>
        <v>9</v>
      </c>
      <c r="X24" s="172"/>
    </row>
    <row r="25" spans="4:30" ht="5.25" customHeight="1">
      <c r="D25" s="87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162"/>
      <c r="U25" s="162"/>
      <c r="V25" s="23"/>
      <c r="W25" s="161"/>
      <c r="X25" s="172"/>
    </row>
    <row r="26" spans="4:30" ht="15.75" customHeight="1">
      <c r="D26" s="87"/>
      <c r="E26" s="23"/>
      <c r="F26" s="62" t="s">
        <v>544</v>
      </c>
      <c r="G26" s="23" t="s">
        <v>900</v>
      </c>
      <c r="H26" s="23"/>
      <c r="I26" s="23"/>
      <c r="J26" s="23"/>
      <c r="K26" s="63">
        <f>Sheet2!K10</f>
        <v>0</v>
      </c>
      <c r="L26" s="23"/>
      <c r="M26" s="64">
        <f>Sheet2!G10</f>
        <v>15</v>
      </c>
      <c r="N26" s="23"/>
      <c r="O26" s="68">
        <f>Sheet2!L10</f>
        <v>0</v>
      </c>
      <c r="P26" s="23"/>
      <c r="Q26" s="65">
        <f>Sheet2!D10</f>
        <v>15</v>
      </c>
      <c r="R26" s="23"/>
      <c r="S26" s="181">
        <f>IF(J12=AD1,Sheet2!P10,IF(N12=AD1,Sheet2!O10,""))</f>
        <v>10</v>
      </c>
      <c r="T26" s="162">
        <f>Sheet2!Y10</f>
        <v>75</v>
      </c>
      <c r="U26" s="162">
        <f>Sheet2!Z10</f>
        <v>45</v>
      </c>
      <c r="V26" s="89"/>
      <c r="W26" s="161">
        <f>IF(G34="F","",(IF(J12=AD1,Sheet2!AC10,IF(N12=AD1,Sheet2!AB10,""))))</f>
        <v>6</v>
      </c>
      <c r="X26" s="173"/>
    </row>
    <row r="27" spans="4:30" ht="5.25" customHeight="1">
      <c r="D27" s="87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162"/>
      <c r="U27" s="162"/>
      <c r="V27" s="23"/>
      <c r="W27" s="161"/>
      <c r="X27" s="174"/>
    </row>
    <row r="28" spans="4:30" ht="15.75" customHeight="1">
      <c r="D28" s="87"/>
      <c r="E28" s="23"/>
      <c r="F28" s="62" t="s">
        <v>545</v>
      </c>
      <c r="G28" s="23" t="s">
        <v>901</v>
      </c>
      <c r="H28" s="23"/>
      <c r="I28" s="23"/>
      <c r="J28" s="23"/>
      <c r="K28" s="63">
        <f>Sheet2!K11</f>
        <v>0</v>
      </c>
      <c r="L28" s="23"/>
      <c r="M28" s="64">
        <f>Sheet2!G11</f>
        <v>0</v>
      </c>
      <c r="N28" s="23"/>
      <c r="O28" s="68">
        <f>Sheet2!L11</f>
        <v>9</v>
      </c>
      <c r="P28" s="23"/>
      <c r="Q28" s="65">
        <f>Sheet2!D11</f>
        <v>9</v>
      </c>
      <c r="R28" s="23"/>
      <c r="S28" s="181">
        <f>IF(J12=AD1,Sheet2!P11,IF(N12=AD1,Sheet2!O11,""))</f>
        <v>10</v>
      </c>
      <c r="T28" s="162">
        <f>Sheet2!Y11</f>
        <v>45</v>
      </c>
      <c r="U28" s="162">
        <f>Sheet2!Z11</f>
        <v>45</v>
      </c>
      <c r="W28" s="161">
        <f>IF(G34="F","",(IF(J12=AD1,Sheet2!AC11,IF(N12=AD1,Sheet2!AB11,""))))</f>
        <v>10</v>
      </c>
      <c r="X28" s="172"/>
    </row>
    <row r="29" spans="4:30" ht="22.5" customHeight="1">
      <c r="D29" s="87"/>
      <c r="E29" s="23"/>
      <c r="F29" s="23"/>
      <c r="G29" s="110" t="s">
        <v>902</v>
      </c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162"/>
      <c r="U29" s="162"/>
      <c r="V29" s="23"/>
      <c r="W29" s="23"/>
      <c r="X29" s="172"/>
    </row>
    <row r="30" spans="4:30" ht="15.75" customHeight="1">
      <c r="D30" s="87"/>
      <c r="E30" s="23"/>
      <c r="F30" s="23"/>
      <c r="G30" s="23"/>
      <c r="H30" s="23"/>
      <c r="I30" s="164" t="s">
        <v>1035</v>
      </c>
      <c r="J30" s="23"/>
      <c r="K30" s="82">
        <f>SUM(K16:K28)</f>
        <v>0</v>
      </c>
      <c r="L30" s="23"/>
      <c r="M30" s="82">
        <f>SUM(M16:M28)</f>
        <v>71</v>
      </c>
      <c r="N30" s="23"/>
      <c r="O30" s="67">
        <f>SUM(O16:O28)</f>
        <v>25</v>
      </c>
      <c r="P30" s="23"/>
      <c r="Q30" s="67">
        <f>SUM(Q16:Q28)</f>
        <v>96</v>
      </c>
      <c r="R30" s="23"/>
      <c r="S30" s="67">
        <f>SUM(S16:S28)</f>
        <v>100</v>
      </c>
      <c r="U30" s="162"/>
      <c r="W30" s="163">
        <f>IF(G34="F","",SUM(W16:W28))</f>
        <v>73.411764705882348</v>
      </c>
      <c r="X30" s="172"/>
    </row>
    <row r="31" spans="4:30" ht="15.75" customHeight="1" thickBot="1">
      <c r="D31" s="90"/>
      <c r="E31" s="91"/>
      <c r="F31" s="91"/>
      <c r="G31" s="91"/>
      <c r="H31" s="91"/>
      <c r="I31" s="165"/>
      <c r="J31" s="91"/>
      <c r="K31" s="166"/>
      <c r="L31" s="91"/>
      <c r="M31" s="166"/>
      <c r="N31" s="91"/>
      <c r="O31" s="166"/>
      <c r="P31" s="91"/>
      <c r="Q31" s="91"/>
      <c r="R31" s="91"/>
      <c r="S31" s="169"/>
      <c r="T31" s="91"/>
      <c r="U31" s="169"/>
      <c r="V31" s="91"/>
      <c r="W31" s="91"/>
      <c r="X31" s="175"/>
    </row>
    <row r="32" spans="4:30" ht="5.25" customHeight="1" thickTop="1"/>
    <row r="33" spans="6:24" ht="15.75" customHeight="1"/>
    <row r="34" spans="6:24" ht="15.75" customHeight="1">
      <c r="F34" t="s">
        <v>1213</v>
      </c>
      <c r="G34" s="66" t="str">
        <f>IF(Sheet2!D13="ERROR","ERROR",(IF(J12=AD1,Sheet2!AC15,IF(N12=AD1,Sheet2!O15,"ERROR"))))</f>
        <v>B+</v>
      </c>
      <c r="H34" s="159">
        <f>IF(G34="F","",(IF(J12=AD1,Sheet2!AC13,IF(N12=AD1,Sheet2!AB13,""))))</f>
        <v>73.411764705882348</v>
      </c>
      <c r="I34" s="160" t="str">
        <f>IF(G34="F","","%")</f>
        <v>%</v>
      </c>
      <c r="K34" s="22" t="str">
        <f>IF(Sheet2!D13="ERROR","ERROR",IF(J12=AD1,Sheet2!AD15,VLOOKUP(G34,Sheet2!C29:F31,2)))</f>
        <v>70%
(Achieve 100% AL3 and above)</v>
      </c>
      <c r="M34" s="22"/>
      <c r="N34" s="22"/>
    </row>
    <row r="35" spans="6:24" ht="5.25" customHeight="1" thickBot="1">
      <c r="M35" s="22"/>
      <c r="N35" s="22"/>
    </row>
    <row r="36" spans="6:24" ht="15.75" customHeight="1">
      <c r="F36" t="s">
        <v>547</v>
      </c>
      <c r="G36" s="335" t="str">
        <f>IF(Sheet2!D13="ERROR","ERROR",IF(J12=AD1,Sheet2!AE15,VLOOKUP(G34,Sheet2!C29:F31,3)))</f>
        <v>Pass FA</v>
      </c>
      <c r="H36" s="336"/>
      <c r="I36" s="336"/>
      <c r="J36" s="336"/>
      <c r="K36" s="336"/>
      <c r="L36" s="336"/>
      <c r="M36" s="336"/>
      <c r="N36" s="336"/>
      <c r="O36" s="336"/>
      <c r="P36" s="336"/>
      <c r="Q36" s="336"/>
      <c r="R36" s="336"/>
      <c r="S36" s="336"/>
      <c r="T36" s="336"/>
      <c r="U36" s="336"/>
      <c r="V36" s="336"/>
      <c r="W36" s="336"/>
      <c r="X36" s="337"/>
    </row>
    <row r="37" spans="6:24" ht="15.75" customHeight="1" thickBot="1">
      <c r="G37" s="338"/>
      <c r="H37" s="339"/>
      <c r="I37" s="339"/>
      <c r="J37" s="339"/>
      <c r="K37" s="339"/>
      <c r="L37" s="339"/>
      <c r="M37" s="339"/>
      <c r="N37" s="339"/>
      <c r="O37" s="339"/>
      <c r="P37" s="339"/>
      <c r="Q37" s="339"/>
      <c r="R37" s="339"/>
      <c r="S37" s="339"/>
      <c r="T37" s="339"/>
      <c r="U37" s="339"/>
      <c r="V37" s="339"/>
      <c r="W37" s="339"/>
      <c r="X37" s="340"/>
    </row>
    <row r="38" spans="6:24" ht="15.75" customHeight="1">
      <c r="N38" s="198"/>
    </row>
    <row r="39" spans="6:24" ht="15.75" hidden="1" customHeight="1">
      <c r="G39" s="341" t="str">
        <f>IF(Sheet2!D13="ERROR","ERROR",IF(J12=AD1,Sheet2!AF15,VLOOKUP(G34,Sheet2!C29:F31,4)))</f>
        <v>Duration of Accreditation/Compliance Evaluation:
Duration of accreditation is 5 years (based on student cohort).
Compliance evaluation/monitoring will be conducted within the accreditation period (if necessary).  
Process of FA Re-application &amp; Compliance Evaluation:
Normal FA and compliance evaluation procedures.</v>
      </c>
      <c r="H39" s="342"/>
      <c r="I39" s="342"/>
      <c r="J39" s="342"/>
      <c r="K39" s="342"/>
      <c r="L39" s="342"/>
      <c r="M39" s="342"/>
      <c r="N39" s="342"/>
      <c r="O39" s="342"/>
      <c r="P39" s="342"/>
      <c r="Q39" s="342"/>
      <c r="R39" s="342"/>
      <c r="S39" s="342"/>
      <c r="T39" s="342"/>
      <c r="U39" s="342"/>
      <c r="V39" s="342"/>
      <c r="W39" s="342"/>
      <c r="X39" s="343"/>
    </row>
    <row r="40" spans="6:24" ht="15.75" hidden="1" customHeight="1">
      <c r="G40" s="344"/>
      <c r="H40" s="345"/>
      <c r="I40" s="345"/>
      <c r="J40" s="345"/>
      <c r="K40" s="345"/>
      <c r="L40" s="345"/>
      <c r="M40" s="345"/>
      <c r="N40" s="345"/>
      <c r="O40" s="345"/>
      <c r="P40" s="345"/>
      <c r="Q40" s="345"/>
      <c r="R40" s="345"/>
      <c r="S40" s="345"/>
      <c r="T40" s="345"/>
      <c r="U40" s="345"/>
      <c r="V40" s="345"/>
      <c r="W40" s="345"/>
      <c r="X40" s="346"/>
    </row>
    <row r="41" spans="6:24" ht="15.75" hidden="1" customHeight="1">
      <c r="G41" s="344"/>
      <c r="H41" s="345"/>
      <c r="I41" s="345"/>
      <c r="J41" s="345"/>
      <c r="K41" s="345"/>
      <c r="L41" s="345"/>
      <c r="M41" s="345"/>
      <c r="N41" s="345"/>
      <c r="O41" s="345"/>
      <c r="P41" s="345"/>
      <c r="Q41" s="345"/>
      <c r="R41" s="345"/>
      <c r="S41" s="345"/>
      <c r="T41" s="345"/>
      <c r="U41" s="345"/>
      <c r="V41" s="345"/>
      <c r="W41" s="345"/>
      <c r="X41" s="346"/>
    </row>
    <row r="42" spans="6:24" ht="15.75" hidden="1" customHeight="1">
      <c r="G42" s="344"/>
      <c r="H42" s="345"/>
      <c r="I42" s="345"/>
      <c r="J42" s="345"/>
      <c r="K42" s="345"/>
      <c r="L42" s="345"/>
      <c r="M42" s="345"/>
      <c r="N42" s="345"/>
      <c r="O42" s="345"/>
      <c r="P42" s="345"/>
      <c r="Q42" s="345"/>
      <c r="R42" s="345"/>
      <c r="S42" s="345"/>
      <c r="T42" s="345"/>
      <c r="U42" s="345"/>
      <c r="V42" s="345"/>
      <c r="W42" s="345"/>
      <c r="X42" s="346"/>
    </row>
    <row r="43" spans="6:24" hidden="1">
      <c r="G43" s="344"/>
      <c r="H43" s="345"/>
      <c r="I43" s="345"/>
      <c r="J43" s="345"/>
      <c r="K43" s="345"/>
      <c r="L43" s="345"/>
      <c r="M43" s="345"/>
      <c r="N43" s="345"/>
      <c r="O43" s="345"/>
      <c r="P43" s="345"/>
      <c r="Q43" s="345"/>
      <c r="R43" s="345"/>
      <c r="S43" s="345"/>
      <c r="T43" s="345"/>
      <c r="U43" s="345"/>
      <c r="V43" s="345"/>
      <c r="W43" s="345"/>
      <c r="X43" s="346"/>
    </row>
    <row r="44" spans="6:24" hidden="1">
      <c r="G44" s="344"/>
      <c r="H44" s="345"/>
      <c r="I44" s="345"/>
      <c r="J44" s="345"/>
      <c r="K44" s="345"/>
      <c r="L44" s="345"/>
      <c r="M44" s="345"/>
      <c r="N44" s="345"/>
      <c r="O44" s="345"/>
      <c r="P44" s="345"/>
      <c r="Q44" s="345"/>
      <c r="R44" s="345"/>
      <c r="S44" s="345"/>
      <c r="T44" s="345"/>
      <c r="U44" s="345"/>
      <c r="V44" s="345"/>
      <c r="W44" s="345"/>
      <c r="X44" s="346"/>
    </row>
    <row r="45" spans="6:24" ht="15" hidden="1" thickBot="1">
      <c r="G45" s="347"/>
      <c r="H45" s="348"/>
      <c r="I45" s="348"/>
      <c r="J45" s="348"/>
      <c r="K45" s="348"/>
      <c r="L45" s="348"/>
      <c r="M45" s="348"/>
      <c r="N45" s="348"/>
      <c r="O45" s="348"/>
      <c r="P45" s="348"/>
      <c r="Q45" s="348"/>
      <c r="R45" s="348"/>
      <c r="S45" s="348"/>
      <c r="T45" s="348"/>
      <c r="U45" s="348"/>
      <c r="V45" s="348"/>
      <c r="W45" s="348"/>
      <c r="X45" s="349"/>
    </row>
    <row r="46" spans="6:24">
      <c r="G46" s="205"/>
      <c r="H46" s="205"/>
      <c r="I46" s="205"/>
      <c r="J46" s="205"/>
      <c r="K46" s="205"/>
      <c r="L46" s="205"/>
      <c r="M46" s="205"/>
      <c r="N46" s="198"/>
    </row>
    <row r="47" spans="6:24">
      <c r="G47" s="205"/>
      <c r="H47" s="205"/>
      <c r="I47" s="205"/>
      <c r="J47" s="205"/>
      <c r="K47" s="205"/>
      <c r="L47" s="205"/>
      <c r="M47" s="205"/>
      <c r="N47" s="198"/>
    </row>
    <row r="48" spans="6:24" ht="26.4" customHeight="1" thickBot="1">
      <c r="F48" s="206" t="s">
        <v>1215</v>
      </c>
      <c r="G48" s="205"/>
      <c r="H48" s="205"/>
      <c r="I48" s="205"/>
      <c r="J48" s="205"/>
      <c r="K48" s="205"/>
      <c r="L48" s="205"/>
      <c r="M48" s="205"/>
      <c r="N48" s="198"/>
    </row>
    <row r="49" spans="4:24" ht="33.65" customHeight="1" thickTop="1">
      <c r="D49" s="83"/>
      <c r="E49" s="84"/>
      <c r="F49" s="84"/>
      <c r="G49" s="84"/>
      <c r="H49" s="84"/>
      <c r="I49" s="84"/>
      <c r="J49" s="84"/>
      <c r="K49" s="85" t="s">
        <v>894</v>
      </c>
      <c r="L49" s="85"/>
      <c r="M49" s="85" t="s">
        <v>546</v>
      </c>
      <c r="N49" s="85"/>
      <c r="O49" s="85" t="s">
        <v>548</v>
      </c>
      <c r="P49" s="84"/>
      <c r="Q49" s="86" t="s">
        <v>549</v>
      </c>
      <c r="R49" s="84"/>
      <c r="S49" s="168" t="s">
        <v>1114</v>
      </c>
      <c r="T49" s="85" t="s">
        <v>1175</v>
      </c>
      <c r="U49" s="85" t="s">
        <v>1176</v>
      </c>
      <c r="V49" s="84"/>
      <c r="W49" s="170" t="str">
        <f>IF(G67="F","","Weighted Score")</f>
        <v>Weighted Score</v>
      </c>
      <c r="X49" s="171"/>
    </row>
    <row r="50" spans="4:24">
      <c r="D50" s="87"/>
      <c r="E50" s="23"/>
      <c r="F50" s="62" t="s">
        <v>539</v>
      </c>
      <c r="G50" s="23" t="s">
        <v>895</v>
      </c>
      <c r="H50" s="23"/>
      <c r="I50" s="23"/>
      <c r="J50" s="23"/>
      <c r="K50" s="63">
        <f>'Sheet2 (2)'!K5</f>
        <v>0</v>
      </c>
      <c r="L50" s="23"/>
      <c r="M50" s="64">
        <f>'Sheet2 (2)'!G5</f>
        <v>17</v>
      </c>
      <c r="N50" s="23"/>
      <c r="O50" s="68">
        <f>'Sheet2 (2)'!L5</f>
        <v>0</v>
      </c>
      <c r="P50" s="23"/>
      <c r="Q50" s="65">
        <f>'Sheet2 (2)'!D5</f>
        <v>17</v>
      </c>
      <c r="R50" s="23"/>
      <c r="S50" s="181">
        <f>IF(J12=AD1,'Sheet2 (2)'!P5,IF(N12=AD1,'Sheet2 (2)'!O5,""))</f>
        <v>25</v>
      </c>
      <c r="T50" s="162">
        <f>Sheet2!Y5</f>
        <v>85</v>
      </c>
      <c r="U50" s="162">
        <f>'Sheet2 (2)'!Z5</f>
        <v>51</v>
      </c>
      <c r="W50" s="161">
        <f>IF(G67="F","",(IF(J12=AD1,'Sheet2 (2)'!AC5,IF(N12=AD1,'Sheet2 (2)'!AB5,""))))</f>
        <v>15</v>
      </c>
      <c r="X50" s="172"/>
    </row>
    <row r="51" spans="4:24" ht="5.4" customHeight="1">
      <c r="D51" s="87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162"/>
      <c r="U51" s="162"/>
      <c r="V51" s="23"/>
      <c r="W51" s="161"/>
      <c r="X51" s="172"/>
    </row>
    <row r="52" spans="4:24">
      <c r="D52" s="87"/>
      <c r="E52" s="23"/>
      <c r="F52" s="62" t="s">
        <v>540</v>
      </c>
      <c r="G52" s="23" t="s">
        <v>896</v>
      </c>
      <c r="H52" s="23"/>
      <c r="I52" s="23"/>
      <c r="J52" s="23"/>
      <c r="K52" s="63">
        <f>'Sheet2 (2)'!K6</f>
        <v>0</v>
      </c>
      <c r="L52" s="23"/>
      <c r="M52" s="64">
        <f>'Sheet2 (2)'!G6</f>
        <v>11</v>
      </c>
      <c r="N52" s="23"/>
      <c r="O52" s="68">
        <f>'Sheet2 (2)'!L6</f>
        <v>0</v>
      </c>
      <c r="P52" s="23"/>
      <c r="Q52" s="65">
        <f>'Sheet2 (2)'!D6</f>
        <v>11</v>
      </c>
      <c r="R52" s="23"/>
      <c r="S52" s="181">
        <f>IF(J12=AD1,'Sheet2 (2)'!P6,IF(N12=AD1,'Sheet2 (2)'!O6,""))</f>
        <v>15</v>
      </c>
      <c r="T52" s="162">
        <f>Sheet2!Y6</f>
        <v>50</v>
      </c>
      <c r="U52" s="162">
        <f>'Sheet2 (2)'!Z6</f>
        <v>33</v>
      </c>
      <c r="V52" s="23"/>
      <c r="W52" s="161">
        <f>IF(G67="F","",(IF(J12=AD1,'Sheet2 (2)'!AC6,IF(N12=AD1,'Sheet2 (2)'!AB6,""))))</f>
        <v>9</v>
      </c>
      <c r="X52" s="173"/>
    </row>
    <row r="53" spans="4:24" ht="5.4" customHeight="1">
      <c r="D53" s="87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162"/>
      <c r="U53" s="162"/>
      <c r="V53" s="23"/>
      <c r="W53" s="161"/>
      <c r="X53" s="172"/>
    </row>
    <row r="54" spans="4:24">
      <c r="D54" s="87"/>
      <c r="E54" s="23"/>
      <c r="F54" s="62" t="s">
        <v>541</v>
      </c>
      <c r="G54" s="23" t="s">
        <v>897</v>
      </c>
      <c r="H54" s="23"/>
      <c r="I54" s="23"/>
      <c r="J54" s="23"/>
      <c r="K54" s="63">
        <f>'Sheet2 (2)'!K7</f>
        <v>0</v>
      </c>
      <c r="L54" s="23"/>
      <c r="M54" s="64">
        <f>'Sheet2 (2)'!G7</f>
        <v>20</v>
      </c>
      <c r="N54" s="23"/>
      <c r="O54" s="68">
        <f>'Sheet2 (2)'!L7</f>
        <v>0</v>
      </c>
      <c r="P54" s="23"/>
      <c r="Q54" s="65">
        <f>'Sheet2 (2)'!D7</f>
        <v>20</v>
      </c>
      <c r="R54" s="23"/>
      <c r="S54" s="181">
        <f>IF(J12=AD1,'Sheet2 (2)'!P7,IF(N12=AD1,'Sheet2 (2)'!O7,""))</f>
        <v>10</v>
      </c>
      <c r="T54" s="162">
        <f>Sheet2!Y7</f>
        <v>100</v>
      </c>
      <c r="U54" s="162">
        <f>'Sheet2 (2)'!Z7</f>
        <v>60</v>
      </c>
      <c r="W54" s="161">
        <f>IF(G67="F","",(IF(J12=AD1,'Sheet2 (2)'!AC7,IF(N12=AD1,'Sheet2 (2)'!AB7,""))))</f>
        <v>6</v>
      </c>
      <c r="X54" s="172"/>
    </row>
    <row r="55" spans="4:24" ht="5.4" customHeight="1">
      <c r="D55" s="87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162"/>
      <c r="U55" s="162"/>
      <c r="V55" s="23"/>
      <c r="W55" s="161"/>
      <c r="X55" s="172"/>
    </row>
    <row r="56" spans="4:24">
      <c r="D56" s="87"/>
      <c r="E56" s="23"/>
      <c r="F56" s="62" t="s">
        <v>542</v>
      </c>
      <c r="G56" s="23" t="s">
        <v>898</v>
      </c>
      <c r="H56" s="23"/>
      <c r="I56" s="23"/>
      <c r="J56" s="23"/>
      <c r="K56" s="63">
        <f>'Sheet2 (2)'!K8</f>
        <v>0</v>
      </c>
      <c r="L56" s="23"/>
      <c r="M56" s="64">
        <f>'Sheet2 (2)'!G8</f>
        <v>15</v>
      </c>
      <c r="N56" s="23"/>
      <c r="O56" s="68">
        <f>'Sheet2 (2)'!L8</f>
        <v>0</v>
      </c>
      <c r="P56" s="23"/>
      <c r="Q56" s="65">
        <f>'Sheet2 (2)'!D8</f>
        <v>15</v>
      </c>
      <c r="R56" s="23"/>
      <c r="S56" s="181">
        <f>IF(J12=AD1,'Sheet2 (2)'!P8,IF(N12=AD1,'Sheet2 (2)'!O8,""))</f>
        <v>15</v>
      </c>
      <c r="T56" s="162">
        <f>Sheet2!Y8</f>
        <v>75</v>
      </c>
      <c r="U56" s="162">
        <f>'Sheet2 (2)'!Z8</f>
        <v>45</v>
      </c>
      <c r="V56" s="88"/>
      <c r="W56" s="161">
        <f>IF(G67="F","",(IF(J12=AD1,'Sheet2 (2)'!AC8,IF(N12=AD1,'Sheet2 (2)'!AB8,""))))</f>
        <v>9</v>
      </c>
      <c r="X56" s="173"/>
    </row>
    <row r="57" spans="4:24" ht="5.4" customHeight="1">
      <c r="D57" s="87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162"/>
      <c r="U57" s="162"/>
      <c r="V57" s="23"/>
      <c r="W57" s="161"/>
      <c r="X57" s="174"/>
    </row>
    <row r="58" spans="4:24">
      <c r="D58" s="87"/>
      <c r="E58" s="23"/>
      <c r="F58" s="62" t="s">
        <v>543</v>
      </c>
      <c r="G58" s="23" t="s">
        <v>899</v>
      </c>
      <c r="H58" s="23"/>
      <c r="I58" s="23"/>
      <c r="J58" s="23"/>
      <c r="K58" s="63">
        <f>'Sheet2 (2)'!K9</f>
        <v>0</v>
      </c>
      <c r="L58" s="23"/>
      <c r="M58" s="64">
        <f>'Sheet2 (2)'!G9</f>
        <v>10</v>
      </c>
      <c r="N58" s="23"/>
      <c r="O58" s="68">
        <f>'Sheet2 (2)'!L9</f>
        <v>0</v>
      </c>
      <c r="P58" s="23"/>
      <c r="Q58" s="65">
        <f>'Sheet2 (2)'!D9</f>
        <v>10</v>
      </c>
      <c r="R58" s="23"/>
      <c r="S58" s="181">
        <f>IF(J12=AD1,'Sheet2 (2)'!P9,IF(N12=AD1,'Sheet2 (2)'!O9,""))</f>
        <v>15</v>
      </c>
      <c r="T58" s="162">
        <f>Sheet2!Y9</f>
        <v>50</v>
      </c>
      <c r="U58" s="162">
        <f>'Sheet2 (2)'!Z9</f>
        <v>30</v>
      </c>
      <c r="W58" s="161">
        <f>IF(G67="F","",(IF(J12=AD1,'Sheet2 (2)'!AC9,IF(N12=AD1,'Sheet2 (2)'!AB9,""))))</f>
        <v>9</v>
      </c>
      <c r="X58" s="172"/>
    </row>
    <row r="59" spans="4:24" ht="5.4" customHeight="1">
      <c r="D59" s="87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162"/>
      <c r="U59" s="162"/>
      <c r="V59" s="23"/>
      <c r="W59" s="161"/>
      <c r="X59" s="172"/>
    </row>
    <row r="60" spans="4:24">
      <c r="D60" s="87"/>
      <c r="E60" s="23"/>
      <c r="F60" s="62" t="s">
        <v>544</v>
      </c>
      <c r="G60" s="23" t="s">
        <v>900</v>
      </c>
      <c r="H60" s="23"/>
      <c r="I60" s="23"/>
      <c r="J60" s="23"/>
      <c r="K60" s="63">
        <f>'Sheet2 (2)'!K10</f>
        <v>0</v>
      </c>
      <c r="L60" s="23"/>
      <c r="M60" s="64">
        <f>'Sheet2 (2)'!G10</f>
        <v>16</v>
      </c>
      <c r="N60" s="23"/>
      <c r="O60" s="68">
        <f>'Sheet2 (2)'!L10</f>
        <v>0</v>
      </c>
      <c r="P60" s="23"/>
      <c r="Q60" s="65">
        <f>'Sheet2 (2)'!D10</f>
        <v>16</v>
      </c>
      <c r="R60" s="23"/>
      <c r="S60" s="181">
        <f>IF(J12=AD1,'Sheet2 (2)'!P10,IF(N12=AD1,'Sheet2 (2)'!O10,""))</f>
        <v>10</v>
      </c>
      <c r="T60" s="162">
        <f>Sheet2!Y10</f>
        <v>75</v>
      </c>
      <c r="U60" s="162">
        <f>'Sheet2 (2)'!Z10</f>
        <v>48</v>
      </c>
      <c r="V60" s="89"/>
      <c r="W60" s="161">
        <f>IF(G67="F","",(IF(J12=AD1,'Sheet2 (2)'!AC10,IF(N12=AD1,'Sheet2 (2)'!AB10,""))))</f>
        <v>6</v>
      </c>
      <c r="X60" s="173"/>
    </row>
    <row r="61" spans="4:24" ht="5.4" customHeight="1">
      <c r="D61" s="87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162"/>
      <c r="U61" s="162"/>
      <c r="V61" s="23"/>
      <c r="W61" s="161"/>
      <c r="X61" s="174"/>
    </row>
    <row r="62" spans="4:24">
      <c r="D62" s="87"/>
      <c r="E62" s="23"/>
      <c r="F62" s="62" t="s">
        <v>545</v>
      </c>
      <c r="G62" s="23" t="s">
        <v>901</v>
      </c>
      <c r="H62" s="23"/>
      <c r="I62" s="23"/>
      <c r="J62" s="23"/>
      <c r="K62" s="63">
        <f>'Sheet2 (2)'!K11</f>
        <v>0</v>
      </c>
      <c r="L62" s="23"/>
      <c r="M62" s="64">
        <f>'Sheet2 (2)'!G11</f>
        <v>9</v>
      </c>
      <c r="N62" s="23"/>
      <c r="O62" s="68">
        <f>'Sheet2 (2)'!L11</f>
        <v>0</v>
      </c>
      <c r="P62" s="23"/>
      <c r="Q62" s="65">
        <f>'Sheet2 (2)'!D11</f>
        <v>9</v>
      </c>
      <c r="R62" s="23"/>
      <c r="S62" s="181">
        <f>IF(J12=AD1,'Sheet2 (2)'!P11,IF(N12=AD1,'Sheet2 (2)'!O11,""))</f>
        <v>10</v>
      </c>
      <c r="T62" s="162">
        <f>Sheet2!Y11</f>
        <v>45</v>
      </c>
      <c r="U62" s="162">
        <f>'Sheet2 (2)'!Z11</f>
        <v>27</v>
      </c>
      <c r="W62" s="161">
        <f>IF(G67="F","",(IF(J12=AD1,'Sheet2 (2)'!AC11,IF(N12=AD1,'Sheet2 (2)'!AB11,""))))</f>
        <v>6</v>
      </c>
      <c r="X62" s="172"/>
    </row>
    <row r="63" spans="4:24">
      <c r="D63" s="87"/>
      <c r="E63" s="23"/>
      <c r="F63" s="23"/>
      <c r="G63" s="110" t="s">
        <v>902</v>
      </c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162"/>
      <c r="U63" s="162"/>
      <c r="V63" s="23"/>
      <c r="W63" s="23"/>
      <c r="X63" s="172"/>
    </row>
    <row r="64" spans="4:24">
      <c r="D64" s="87"/>
      <c r="E64" s="23"/>
      <c r="F64" s="23"/>
      <c r="G64" s="23"/>
      <c r="H64" s="23"/>
      <c r="I64" s="164" t="s">
        <v>1035</v>
      </c>
      <c r="J64" s="23"/>
      <c r="K64" s="82">
        <f>SUM(K50:K62)</f>
        <v>0</v>
      </c>
      <c r="L64" s="23"/>
      <c r="M64" s="82">
        <f>SUM(M50:M62)</f>
        <v>98</v>
      </c>
      <c r="N64" s="23"/>
      <c r="O64" s="67">
        <f>SUM(O50:O62)</f>
        <v>0</v>
      </c>
      <c r="P64" s="23"/>
      <c r="Q64" s="67">
        <f>SUM(Q50:Q62)</f>
        <v>98</v>
      </c>
      <c r="R64" s="23"/>
      <c r="S64" s="67">
        <f>SUM(S50:S62)</f>
        <v>100</v>
      </c>
      <c r="U64" s="162"/>
      <c r="W64" s="163">
        <f>IF(G67="F","",SUM(W50:W62))</f>
        <v>60</v>
      </c>
      <c r="X64" s="172"/>
    </row>
    <row r="65" spans="4:24" ht="15" thickBot="1">
      <c r="D65" s="90"/>
      <c r="E65" s="91"/>
      <c r="F65" s="91"/>
      <c r="G65" s="91"/>
      <c r="H65" s="91"/>
      <c r="I65" s="165"/>
      <c r="J65" s="91"/>
      <c r="K65" s="166"/>
      <c r="L65" s="91"/>
      <c r="M65" s="166"/>
      <c r="N65" s="91"/>
      <c r="O65" s="166"/>
      <c r="P65" s="91"/>
      <c r="Q65" s="91"/>
      <c r="R65" s="91"/>
      <c r="S65" s="169"/>
      <c r="T65" s="91"/>
      <c r="U65" s="169"/>
      <c r="V65" s="91"/>
      <c r="W65" s="91"/>
      <c r="X65" s="175"/>
    </row>
    <row r="66" spans="4:24" ht="15" thickTop="1"/>
    <row r="67" spans="4:24">
      <c r="F67" t="s">
        <v>1213</v>
      </c>
      <c r="G67" s="199" t="str">
        <f>IF(J12=AD1,'Sheet2 (2)'!AC15,IF(N12=AD1,'Sheet2 (2)'!O15,"ERROR"))</f>
        <v>C+</v>
      </c>
      <c r="H67" s="200">
        <f>IF(G67="F","",(IF(J12=AD1,'Sheet2 (2)'!AC13,IF(N12=AD1,'Sheet2 (2)'!AB13,""))))</f>
        <v>60</v>
      </c>
      <c r="I67" s="22" t="str">
        <f>IF(G34="F","","%")</f>
        <v>%</v>
      </c>
      <c r="J67" s="22"/>
      <c r="K67" s="22" t="str">
        <f>IF(J12=AD1,'Sheet2 (2)'!AD15,IF(N12=AD1,'Sheet2 (2)'!AB13,VLOOKUP(G67,'Sheet2 (2)'!C29:F31,2)))</f>
        <v xml:space="preserve">60%
(Achieve 100% AL3 and above) </v>
      </c>
      <c r="N67" s="22"/>
      <c r="O67" s="22"/>
      <c r="P67" s="22"/>
    </row>
    <row r="68" spans="4:24">
      <c r="G68" s="22"/>
      <c r="H68" s="22"/>
      <c r="I68" s="22"/>
      <c r="J68" s="22"/>
      <c r="K68" s="22"/>
      <c r="L68" s="22"/>
      <c r="M68" s="197"/>
      <c r="N68" s="22"/>
      <c r="O68" s="22"/>
      <c r="P68" s="22"/>
    </row>
    <row r="69" spans="4:24">
      <c r="F69" t="s">
        <v>547</v>
      </c>
      <c r="G69" s="317" t="str">
        <f>IF('Sheet2 (2)'!D13="ERROR","ERROR",IF(J12=AD1,'Sheet2 (2)'!AE15,VLOOKUP(G67,'Sheet2 (2)'!C29:F31,3)))</f>
        <v xml:space="preserve">Pass FA </v>
      </c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9"/>
    </row>
    <row r="70" spans="4:24">
      <c r="G70" s="320"/>
      <c r="H70" s="321"/>
      <c r="I70" s="321"/>
      <c r="J70" s="321"/>
      <c r="K70" s="321"/>
      <c r="L70" s="321"/>
      <c r="M70" s="321"/>
      <c r="N70" s="321"/>
      <c r="O70" s="321"/>
      <c r="P70" s="321"/>
      <c r="Q70" s="321"/>
      <c r="R70" s="321"/>
      <c r="S70" s="321"/>
      <c r="T70" s="321"/>
      <c r="U70" s="321"/>
      <c r="V70" s="321"/>
      <c r="W70" s="321"/>
      <c r="X70" s="322"/>
    </row>
    <row r="71" spans="4:24">
      <c r="M71" s="32"/>
    </row>
    <row r="72" spans="4:24" hidden="1">
      <c r="G72" s="323" t="str">
        <f>IF('Sheet2 (2)'!D13="ERROR","ERROR",IF(J12=AD1,'Sheet2 (2)'!AF15,VLOOKUP(G34,'Sheet2 (2)'!C29:F31,4)))</f>
        <v xml:space="preserve">Duration of Accreditation:
Duration of accreditation is 3 years (based on student cohort).  
Process of FA Re-application &amp; Compliance Evaluation:
Normal FA and compliance evaluation procedures. </v>
      </c>
      <c r="H72" s="324"/>
      <c r="I72" s="324"/>
      <c r="J72" s="324"/>
      <c r="K72" s="324"/>
      <c r="L72" s="324"/>
      <c r="M72" s="324"/>
      <c r="N72" s="324"/>
      <c r="O72" s="324"/>
      <c r="P72" s="324"/>
      <c r="Q72" s="324"/>
      <c r="R72" s="324"/>
      <c r="S72" s="324"/>
      <c r="T72" s="324"/>
      <c r="U72" s="324"/>
      <c r="V72" s="324"/>
      <c r="W72" s="324"/>
      <c r="X72" s="325"/>
    </row>
    <row r="73" spans="4:24" hidden="1">
      <c r="G73" s="326"/>
      <c r="H73" s="327"/>
      <c r="I73" s="327"/>
      <c r="J73" s="327"/>
      <c r="K73" s="327"/>
      <c r="L73" s="327"/>
      <c r="M73" s="327"/>
      <c r="N73" s="327"/>
      <c r="O73" s="327"/>
      <c r="P73" s="327"/>
      <c r="Q73" s="327"/>
      <c r="R73" s="327"/>
      <c r="S73" s="327"/>
      <c r="T73" s="327"/>
      <c r="U73" s="327"/>
      <c r="V73" s="327"/>
      <c r="W73" s="327"/>
      <c r="X73" s="328"/>
    </row>
    <row r="74" spans="4:24" hidden="1">
      <c r="G74" s="326"/>
      <c r="H74" s="327"/>
      <c r="I74" s="327"/>
      <c r="J74" s="327"/>
      <c r="K74" s="327"/>
      <c r="L74" s="327"/>
      <c r="M74" s="327"/>
      <c r="N74" s="327"/>
      <c r="O74" s="327"/>
      <c r="P74" s="327"/>
      <c r="Q74" s="327"/>
      <c r="R74" s="327"/>
      <c r="S74" s="327"/>
      <c r="T74" s="327"/>
      <c r="U74" s="327"/>
      <c r="V74" s="327"/>
      <c r="W74" s="327"/>
      <c r="X74" s="328"/>
    </row>
    <row r="75" spans="4:24" hidden="1">
      <c r="G75" s="326"/>
      <c r="H75" s="327"/>
      <c r="I75" s="327"/>
      <c r="J75" s="327"/>
      <c r="K75" s="327"/>
      <c r="L75" s="327"/>
      <c r="M75" s="327"/>
      <c r="N75" s="327"/>
      <c r="O75" s="327"/>
      <c r="P75" s="327"/>
      <c r="Q75" s="327"/>
      <c r="R75" s="327"/>
      <c r="S75" s="327"/>
      <c r="T75" s="327"/>
      <c r="U75" s="327"/>
      <c r="V75" s="327"/>
      <c r="W75" s="327"/>
      <c r="X75" s="328"/>
    </row>
    <row r="76" spans="4:24" hidden="1">
      <c r="G76" s="326"/>
      <c r="H76" s="327"/>
      <c r="I76" s="327"/>
      <c r="J76" s="327"/>
      <c r="K76" s="327"/>
      <c r="L76" s="327"/>
      <c r="M76" s="327"/>
      <c r="N76" s="327"/>
      <c r="O76" s="327"/>
      <c r="P76" s="327"/>
      <c r="Q76" s="327"/>
      <c r="R76" s="327"/>
      <c r="S76" s="327"/>
      <c r="T76" s="327"/>
      <c r="U76" s="327"/>
      <c r="V76" s="327"/>
      <c r="W76" s="327"/>
      <c r="X76" s="328"/>
    </row>
    <row r="77" spans="4:24" hidden="1">
      <c r="G77" s="326"/>
      <c r="H77" s="327"/>
      <c r="I77" s="327"/>
      <c r="J77" s="327"/>
      <c r="K77" s="327"/>
      <c r="L77" s="327"/>
      <c r="M77" s="327"/>
      <c r="N77" s="327"/>
      <c r="O77" s="327"/>
      <c r="P77" s="327"/>
      <c r="Q77" s="327"/>
      <c r="R77" s="327"/>
      <c r="S77" s="327"/>
      <c r="T77" s="327"/>
      <c r="U77" s="327"/>
      <c r="V77" s="327"/>
      <c r="W77" s="327"/>
      <c r="X77" s="328"/>
    </row>
    <row r="78" spans="4:24" hidden="1">
      <c r="G78" s="329"/>
      <c r="H78" s="330"/>
      <c r="I78" s="330"/>
      <c r="J78" s="330"/>
      <c r="K78" s="330"/>
      <c r="L78" s="330"/>
      <c r="M78" s="330"/>
      <c r="N78" s="330"/>
      <c r="O78" s="330"/>
      <c r="P78" s="330"/>
      <c r="Q78" s="330"/>
      <c r="R78" s="330"/>
      <c r="S78" s="330"/>
      <c r="T78" s="330"/>
      <c r="U78" s="330"/>
      <c r="V78" s="330"/>
      <c r="W78" s="330"/>
      <c r="X78" s="331"/>
    </row>
    <row r="79" spans="4:24">
      <c r="G79" s="205"/>
      <c r="H79" s="205"/>
      <c r="I79" s="205"/>
      <c r="J79" s="205"/>
      <c r="K79" s="205"/>
      <c r="L79" s="205"/>
      <c r="M79" s="205"/>
      <c r="N79" s="205"/>
      <c r="O79" s="205"/>
      <c r="P79" s="205"/>
      <c r="Q79" s="205"/>
    </row>
    <row r="80" spans="4:24">
      <c r="G80" s="205"/>
      <c r="H80" s="205"/>
      <c r="I80" s="205"/>
      <c r="J80" s="205"/>
      <c r="K80" s="205"/>
      <c r="L80" s="205"/>
      <c r="M80" s="205"/>
      <c r="N80" s="205"/>
      <c r="O80" s="205"/>
      <c r="P80" s="205"/>
      <c r="Q80" s="205"/>
    </row>
    <row r="81" spans="7:17">
      <c r="G81" s="205"/>
      <c r="H81" s="205"/>
      <c r="I81" s="205"/>
      <c r="J81" s="205"/>
      <c r="K81" s="205"/>
      <c r="L81" s="205"/>
      <c r="M81" s="205"/>
      <c r="N81" s="205"/>
      <c r="O81" s="205"/>
      <c r="P81" s="205"/>
      <c r="Q81" s="205"/>
    </row>
    <row r="99" spans="7:16">
      <c r="G99" s="22"/>
      <c r="H99" s="22"/>
      <c r="I99" s="22"/>
      <c r="J99" s="22"/>
      <c r="K99" s="22"/>
      <c r="L99" s="22"/>
      <c r="M99" s="197"/>
      <c r="N99" s="22"/>
      <c r="O99" s="22"/>
      <c r="P99" s="22"/>
    </row>
    <row r="100" spans="7:16">
      <c r="M100" s="32"/>
    </row>
  </sheetData>
  <sheetProtection algorithmName="SHA-512" hashValue="JnWCFqkr8x5GmKe30dKDbVqFMwl9KtzWAIGik0gSbKdKrQKAU5rfREL8EtmBUYflQx/9CNjLhSG265MjFMIKLQ==" saltValue="h7QNU9VD3Azr1rcwMRzZdw==" spinCount="100000" sheet="1" objects="1" scenarios="1" selectLockedCells="1" selectUnlockedCells="1"/>
  <mergeCells count="7">
    <mergeCell ref="G69:X70"/>
    <mergeCell ref="G72:X78"/>
    <mergeCell ref="I6:Q6"/>
    <mergeCell ref="I8:J8"/>
    <mergeCell ref="I10:Q10"/>
    <mergeCell ref="G36:X37"/>
    <mergeCell ref="G39:X45"/>
  </mergeCells>
  <pageMargins left="0.23622047244094491" right="0.23622047244094491" top="0.74803149606299213" bottom="0.74803149606299213" header="0.31496062992125984" footer="0.31496062992125984"/>
  <pageSetup paperSize="9" scale="5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BJ203"/>
  <sheetViews>
    <sheetView showGridLines="0" showRowColHeaders="0" zoomScale="90" zoomScaleNormal="90" workbookViewId="0">
      <selection activeCell="G6" sqref="G6"/>
    </sheetView>
  </sheetViews>
  <sheetFormatPr defaultColWidth="9.08984375" defaultRowHeight="14.5"/>
  <cols>
    <col min="1" max="3" width="0.54296875" customWidth="1"/>
    <col min="4" max="4" width="5.90625" style="5" customWidth="1"/>
    <col min="5" max="5" width="31.6328125" style="6" customWidth="1"/>
    <col min="6" max="6" width="0.6328125" style="1" customWidth="1"/>
    <col min="7" max="7" width="10" style="3" customWidth="1"/>
    <col min="8" max="8" width="12.1796875" style="3" customWidth="1"/>
    <col min="9" max="11" width="25.90625" style="3" customWidth="1"/>
    <col min="12" max="12" width="25.90625" style="1" customWidth="1"/>
    <col min="13" max="26" width="9.08984375" style="1" customWidth="1"/>
    <col min="27" max="29" width="9.08984375" style="1" hidden="1" customWidth="1"/>
    <col min="30" max="44" width="9.08984375" style="7" hidden="1" customWidth="1"/>
    <col min="45" max="45" width="9.08984375" style="1" hidden="1" customWidth="1"/>
    <col min="46" max="50" width="9.08984375" style="7" hidden="1" customWidth="1"/>
    <col min="51" max="62" width="9.08984375" style="1" hidden="1" customWidth="1"/>
    <col min="63" max="78" width="0" style="1" hidden="1" customWidth="1"/>
    <col min="79" max="16384" width="9.08984375" style="1"/>
  </cols>
  <sheetData>
    <row r="1" spans="1:62" ht="20" customHeight="1">
      <c r="A1" s="8"/>
      <c r="B1" s="8"/>
      <c r="C1" s="22"/>
      <c r="G1" s="193" t="s">
        <v>1139</v>
      </c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T1" s="13"/>
      <c r="AU1" s="13"/>
      <c r="AV1" s="13"/>
      <c r="AW1" s="13"/>
      <c r="AX1" s="13"/>
    </row>
    <row r="2" spans="1:62" ht="20" customHeight="1">
      <c r="A2" s="8"/>
      <c r="B2" s="8"/>
      <c r="C2" s="22"/>
      <c r="F2" s="11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T2" s="13"/>
      <c r="AU2" s="13"/>
      <c r="AV2" s="13"/>
      <c r="AW2" s="13"/>
      <c r="AX2" s="13"/>
    </row>
    <row r="3" spans="1:62" ht="20" customHeight="1">
      <c r="A3" s="8"/>
      <c r="B3" s="8"/>
      <c r="C3" s="22"/>
      <c r="G3" s="177" t="s">
        <v>1212</v>
      </c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T3" s="13"/>
      <c r="AU3" s="13"/>
      <c r="AV3" s="13"/>
      <c r="AW3" s="13"/>
      <c r="AX3" s="13"/>
    </row>
    <row r="4" spans="1:62" ht="20" customHeight="1">
      <c r="A4" s="8"/>
      <c r="B4" s="8"/>
      <c r="C4" s="22"/>
      <c r="G4" s="4" t="s">
        <v>902</v>
      </c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T4" s="13"/>
      <c r="AU4" s="13"/>
      <c r="AV4" s="13"/>
      <c r="AW4" s="13"/>
      <c r="AX4" s="13"/>
    </row>
    <row r="5" spans="1:62" ht="61.75" customHeight="1">
      <c r="A5" s="22"/>
      <c r="B5" s="22"/>
      <c r="C5" s="22"/>
      <c r="D5" s="177">
        <v>7.1</v>
      </c>
      <c r="E5" s="178" t="s">
        <v>105</v>
      </c>
      <c r="G5" s="167" t="s">
        <v>905</v>
      </c>
      <c r="H5" s="106" t="s">
        <v>906</v>
      </c>
      <c r="I5" s="106" t="s">
        <v>907</v>
      </c>
      <c r="J5" s="106" t="s">
        <v>1339</v>
      </c>
      <c r="K5" s="106" t="s">
        <v>1171</v>
      </c>
      <c r="L5" s="106" t="s">
        <v>1172</v>
      </c>
      <c r="M5" s="176"/>
      <c r="AD5" s="16" t="s">
        <v>524</v>
      </c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T5" s="13"/>
      <c r="AU5" s="13"/>
      <c r="AV5" s="13"/>
      <c r="AW5" s="13"/>
      <c r="AX5" s="13"/>
      <c r="BA5" s="1" t="s">
        <v>202</v>
      </c>
      <c r="BB5" s="58" t="s">
        <v>276</v>
      </c>
      <c r="BC5" s="58" t="s">
        <v>492</v>
      </c>
      <c r="BD5" s="58" t="s">
        <v>497</v>
      </c>
      <c r="BE5" s="58" t="s">
        <v>502</v>
      </c>
      <c r="BF5" s="58" t="s">
        <v>507</v>
      </c>
      <c r="BG5" s="58" t="s">
        <v>512</v>
      </c>
      <c r="BH5" s="58" t="s">
        <v>518</v>
      </c>
      <c r="BI5" s="58" t="s">
        <v>523</v>
      </c>
      <c r="BJ5" s="58" t="s">
        <v>133</v>
      </c>
    </row>
    <row r="6" spans="1:62" ht="95" customHeight="1">
      <c r="D6" s="5" t="s">
        <v>106</v>
      </c>
      <c r="E6" s="404" t="s">
        <v>486</v>
      </c>
      <c r="G6" s="208" t="s">
        <v>201</v>
      </c>
      <c r="H6" s="108" t="str">
        <f>VLOOKUP(G6,$BA$5:$BR$11,2)</f>
        <v>Very clear policies and correct mechanisms</v>
      </c>
      <c r="I6" s="209" t="s">
        <v>1066</v>
      </c>
      <c r="J6" s="209"/>
      <c r="K6" s="209"/>
      <c r="L6" s="2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T6" s="13"/>
      <c r="AU6" s="13"/>
      <c r="AV6" s="13"/>
      <c r="AW6" s="13"/>
      <c r="AX6" s="13"/>
      <c r="BA6" s="1" t="s">
        <v>203</v>
      </c>
      <c r="BB6" s="58" t="s">
        <v>490</v>
      </c>
      <c r="BC6" s="58" t="s">
        <v>491</v>
      </c>
      <c r="BD6" s="58" t="s">
        <v>496</v>
      </c>
      <c r="BE6" s="58" t="s">
        <v>501</v>
      </c>
      <c r="BF6" s="58" t="s">
        <v>506</v>
      </c>
      <c r="BG6" s="58" t="s">
        <v>511</v>
      </c>
      <c r="BH6" s="58" t="s">
        <v>517</v>
      </c>
      <c r="BI6" s="58" t="s">
        <v>522</v>
      </c>
      <c r="BJ6" s="58" t="s">
        <v>132</v>
      </c>
    </row>
    <row r="7" spans="1:62" ht="95" customHeight="1">
      <c r="E7" s="405"/>
      <c r="G7" s="214" t="s">
        <v>204</v>
      </c>
      <c r="H7" s="196" t="str">
        <f>VLOOKUP(G7,$BA$5:$BR$11,2)</f>
        <v>Clear policies and appropriate mechanisms</v>
      </c>
      <c r="I7" s="211"/>
      <c r="J7" s="211"/>
      <c r="K7" s="211"/>
      <c r="L7" s="212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T7" s="13"/>
      <c r="AU7" s="13"/>
      <c r="AV7" s="13"/>
      <c r="AW7" s="13"/>
      <c r="AX7" s="13"/>
      <c r="BA7" s="1" t="s">
        <v>204</v>
      </c>
      <c r="BB7" s="58" t="s">
        <v>487</v>
      </c>
      <c r="BC7" s="58" t="s">
        <v>649</v>
      </c>
      <c r="BD7" s="58" t="s">
        <v>493</v>
      </c>
      <c r="BE7" s="58" t="s">
        <v>498</v>
      </c>
      <c r="BF7" s="58" t="s">
        <v>503</v>
      </c>
      <c r="BG7" s="58" t="s">
        <v>508</v>
      </c>
      <c r="BH7" s="58" t="s">
        <v>514</v>
      </c>
      <c r="BI7" s="58" t="s">
        <v>519</v>
      </c>
      <c r="BJ7" s="58" t="s">
        <v>131</v>
      </c>
    </row>
    <row r="8" spans="1:62" ht="15" customHeight="1">
      <c r="E8" s="402" t="str">
        <f>IF(AND(I6="",J6="",K6="",L6=""),"INPUT ERROR! Please provide remarks"," ")</f>
        <v xml:space="preserve"> </v>
      </c>
      <c r="F8" s="402"/>
      <c r="G8" s="402"/>
      <c r="H8" s="402"/>
      <c r="I8" s="402"/>
      <c r="J8" s="402"/>
      <c r="K8" s="402"/>
      <c r="L8" s="402"/>
      <c r="AD8" s="17" t="b">
        <f>IF(G6="",FALSE,TRUE)</f>
        <v>1</v>
      </c>
      <c r="AE8" s="17">
        <f>IF(G6="AL5",5,0)</f>
        <v>5</v>
      </c>
      <c r="AF8" s="17">
        <f>IF(G6="AL4",4,0)</f>
        <v>0</v>
      </c>
      <c r="AG8" s="17">
        <f>IF(G6="AL3",3,0)</f>
        <v>0</v>
      </c>
      <c r="AH8" s="17">
        <f>IF(G6="AL2",2,0)</f>
        <v>0</v>
      </c>
      <c r="AI8" s="17">
        <f>IF(G6="AL1",1,0)</f>
        <v>0</v>
      </c>
      <c r="AJ8" s="17" t="b">
        <f>IF(AND(K6="",L6=""),TRUE,FALSE)</f>
        <v>1</v>
      </c>
      <c r="AK8" s="17" t="b">
        <f>IF(AND(K7="",L7=""),TRUE,FALSE)</f>
        <v>1</v>
      </c>
      <c r="AL8" s="17"/>
      <c r="AM8" s="17">
        <f>COUNTIF(AE8:AI8,0)</f>
        <v>4</v>
      </c>
      <c r="AN8" s="17" t="b">
        <f>IF((E8=" "),TRUE,FALSE)</f>
        <v>1</v>
      </c>
      <c r="AO8" s="17">
        <f>COUNTIF(AE8:AI8,5)</f>
        <v>1</v>
      </c>
      <c r="AP8" s="17">
        <f>COUNTIF(AE8:AI8,4)</f>
        <v>0</v>
      </c>
      <c r="AQ8" s="17">
        <f>COUNTIF(AE8:AI8,2)</f>
        <v>0</v>
      </c>
      <c r="AR8" s="17">
        <f>COUNTIF(AE8:AI8,1)</f>
        <v>0</v>
      </c>
      <c r="AT8" s="17">
        <f>IF(G7="AL5",5,0)</f>
        <v>0</v>
      </c>
      <c r="AU8" s="17">
        <f>IF(G7="AL4",4,0)</f>
        <v>0</v>
      </c>
      <c r="AV8" s="17">
        <f>IF(G7="AL3",3,0)</f>
        <v>3</v>
      </c>
      <c r="AW8" s="17">
        <f>IF(G7="AL2",2,0)</f>
        <v>0</v>
      </c>
      <c r="AX8" s="17">
        <f>IF(G7="AL1",1,0)</f>
        <v>0</v>
      </c>
      <c r="BA8" s="1" t="s">
        <v>205</v>
      </c>
      <c r="BB8" s="58" t="s">
        <v>488</v>
      </c>
      <c r="BC8" s="58" t="s">
        <v>650</v>
      </c>
      <c r="BD8" s="58" t="s">
        <v>494</v>
      </c>
      <c r="BE8" s="58" t="s">
        <v>499</v>
      </c>
      <c r="BF8" s="58" t="s">
        <v>504</v>
      </c>
      <c r="BG8" s="58" t="s">
        <v>509</v>
      </c>
      <c r="BH8" s="58" t="s">
        <v>515</v>
      </c>
      <c r="BI8" s="58" t="s">
        <v>520</v>
      </c>
      <c r="BJ8" s="58" t="s">
        <v>367</v>
      </c>
    </row>
    <row r="9" spans="1:62" ht="95" customHeight="1">
      <c r="D9" s="5" t="s">
        <v>107</v>
      </c>
      <c r="E9" s="405" t="s">
        <v>648</v>
      </c>
      <c r="G9" s="208" t="s">
        <v>201</v>
      </c>
      <c r="H9" s="108" t="str">
        <f>VLOOKUP(G9,$BA$5:$BR$11,3)</f>
        <v>Have a highly specialised and designated QA unit</v>
      </c>
      <c r="I9" s="209" t="s">
        <v>1066</v>
      </c>
      <c r="J9" s="209"/>
      <c r="K9" s="209"/>
      <c r="L9" s="2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T9" s="13"/>
      <c r="AU9" s="13"/>
      <c r="AV9" s="13"/>
      <c r="AW9" s="13"/>
      <c r="AX9" s="13"/>
      <c r="BA9" s="1" t="s">
        <v>201</v>
      </c>
      <c r="BB9" s="58" t="s">
        <v>489</v>
      </c>
      <c r="BC9" s="58" t="s">
        <v>651</v>
      </c>
      <c r="BD9" s="58" t="s">
        <v>495</v>
      </c>
      <c r="BE9" s="58" t="s">
        <v>500</v>
      </c>
      <c r="BF9" s="58" t="s">
        <v>505</v>
      </c>
      <c r="BG9" s="58" t="s">
        <v>510</v>
      </c>
      <c r="BH9" s="58" t="s">
        <v>516</v>
      </c>
      <c r="BI9" s="58" t="s">
        <v>521</v>
      </c>
      <c r="BJ9" s="58" t="s">
        <v>368</v>
      </c>
    </row>
    <row r="10" spans="1:62" ht="95" customHeight="1">
      <c r="E10" s="405"/>
      <c r="G10" s="214" t="s">
        <v>204</v>
      </c>
      <c r="H10" s="196" t="str">
        <f>VLOOKUP(G10,$BA$5:$BR$11,3)</f>
        <v>Have a QA unit</v>
      </c>
      <c r="I10" s="211"/>
      <c r="J10" s="211"/>
      <c r="K10" s="211"/>
      <c r="L10" s="212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T10" s="13"/>
      <c r="AU10" s="13"/>
      <c r="AV10" s="13"/>
      <c r="AW10" s="13"/>
      <c r="AX10" s="13"/>
      <c r="BB10" s="58"/>
      <c r="BC10" s="58"/>
      <c r="BD10" s="58"/>
      <c r="BE10" s="58"/>
      <c r="BF10" s="58"/>
      <c r="BG10" s="58"/>
      <c r="BH10" s="58"/>
      <c r="BI10" s="58"/>
      <c r="BJ10" s="58"/>
    </row>
    <row r="11" spans="1:62" ht="14.25" customHeight="1">
      <c r="E11" s="402" t="str">
        <f>IF(AND(I9="",J9="",K9="",L9=""),"INPUT ERROR! Please provide remarks"," ")</f>
        <v xml:space="preserve"> </v>
      </c>
      <c r="F11" s="402"/>
      <c r="G11" s="402"/>
      <c r="H11" s="402"/>
      <c r="I11" s="402"/>
      <c r="J11" s="402"/>
      <c r="K11" s="402"/>
      <c r="L11" s="402"/>
      <c r="AD11" s="17" t="b">
        <f>IF(G9="",FALSE,TRUE)</f>
        <v>1</v>
      </c>
      <c r="AE11" s="17">
        <f>IF(G9="AL5",5,0)</f>
        <v>5</v>
      </c>
      <c r="AF11" s="17">
        <f>IF(G9="AL4",4,0)</f>
        <v>0</v>
      </c>
      <c r="AG11" s="17">
        <f>IF(G9="AL3",3,0)</f>
        <v>0</v>
      </c>
      <c r="AH11" s="17">
        <f>IF(G9="AL2",2,0)</f>
        <v>0</v>
      </c>
      <c r="AI11" s="17">
        <f>IF(G9="AL1",1,0)</f>
        <v>0</v>
      </c>
      <c r="AJ11" s="17" t="b">
        <f>IF(AND(K9="",L9=""),TRUE,FALSE)</f>
        <v>1</v>
      </c>
      <c r="AK11" s="17" t="b">
        <f>IF(AND(K10="",L10=""),TRUE,FALSE)</f>
        <v>1</v>
      </c>
      <c r="AL11" s="17"/>
      <c r="AM11" s="17">
        <f>COUNTIF(AE11:AI11,0)</f>
        <v>4</v>
      </c>
      <c r="AN11" s="17" t="b">
        <f>IF((E11=" "),TRUE,FALSE)</f>
        <v>1</v>
      </c>
      <c r="AO11" s="17">
        <f>COUNTIF(AE11:AI11,5)</f>
        <v>1</v>
      </c>
      <c r="AP11" s="17">
        <f>COUNTIF(AE11:AI11,4)</f>
        <v>0</v>
      </c>
      <c r="AQ11" s="17">
        <f>COUNTIF(AE11:AI11,2)</f>
        <v>0</v>
      </c>
      <c r="AR11" s="17">
        <f>COUNTIF(AE11:AI11,1)</f>
        <v>0</v>
      </c>
      <c r="AT11" s="17">
        <f>IF(G10="AL5",5,0)</f>
        <v>0</v>
      </c>
      <c r="AU11" s="17">
        <f>IF(G10="AL4",4,0)</f>
        <v>0</v>
      </c>
      <c r="AV11" s="17">
        <f>IF(G10="AL3",3,0)</f>
        <v>3</v>
      </c>
      <c r="AW11" s="17">
        <f>IF(G10="AL2",2,0)</f>
        <v>0</v>
      </c>
      <c r="AX11" s="17">
        <f>IF(G10="AL1",1,0)</f>
        <v>0</v>
      </c>
    </row>
    <row r="12" spans="1:62" ht="95" customHeight="1">
      <c r="D12" s="5" t="s">
        <v>108</v>
      </c>
      <c r="E12" s="405" t="s">
        <v>652</v>
      </c>
      <c r="G12" s="208" t="s">
        <v>201</v>
      </c>
      <c r="H12" s="108" t="str">
        <f>VLOOKUP(G12,$BA$5:$BR$11,4)</f>
        <v>Have an external and a dedicated internal monitoring and review committee with a designated head</v>
      </c>
      <c r="I12" s="209" t="s">
        <v>1066</v>
      </c>
      <c r="J12" s="209"/>
      <c r="K12" s="209"/>
      <c r="L12" s="2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T12" s="13"/>
      <c r="AU12" s="13"/>
      <c r="AV12" s="13"/>
      <c r="AW12" s="13"/>
      <c r="AX12" s="13"/>
    </row>
    <row r="13" spans="1:62" ht="95" customHeight="1">
      <c r="E13" s="405"/>
      <c r="G13" s="214" t="s">
        <v>204</v>
      </c>
      <c r="H13" s="196" t="str">
        <f>VLOOKUP(G13,$BA$5:$BR$11,4)</f>
        <v>Have an internal monitoring and review committee with a designated head</v>
      </c>
      <c r="I13" s="211"/>
      <c r="J13" s="211"/>
      <c r="K13" s="211"/>
      <c r="L13" s="212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T13" s="13"/>
      <c r="AU13" s="13"/>
      <c r="AV13" s="13"/>
      <c r="AW13" s="13"/>
      <c r="AX13" s="13"/>
    </row>
    <row r="14" spans="1:62">
      <c r="E14" s="402" t="str">
        <f>IF(AND(I12="",J12="",K12="",L12=""),"INPUT ERROR! Please provide remarks"," ")</f>
        <v xml:space="preserve"> </v>
      </c>
      <c r="F14" s="402"/>
      <c r="G14" s="402"/>
      <c r="H14" s="402"/>
      <c r="I14" s="402"/>
      <c r="J14" s="402"/>
      <c r="K14" s="402"/>
      <c r="L14" s="402"/>
      <c r="AD14" s="17" t="b">
        <f>IF(G12="",FALSE,TRUE)</f>
        <v>1</v>
      </c>
      <c r="AE14" s="17">
        <f>IF(G12="AL5",5,0)</f>
        <v>5</v>
      </c>
      <c r="AF14" s="17">
        <f>IF(G12="AL4",4,0)</f>
        <v>0</v>
      </c>
      <c r="AG14" s="17">
        <f>IF(G12="AL3",3,0)</f>
        <v>0</v>
      </c>
      <c r="AH14" s="17">
        <f>IF(G12="AL2",2,0)</f>
        <v>0</v>
      </c>
      <c r="AI14" s="17">
        <f>IF(G12="AL1",1,0)</f>
        <v>0</v>
      </c>
      <c r="AJ14" s="17" t="b">
        <f>IF(AND(K12="",L12=""),TRUE,FALSE)</f>
        <v>1</v>
      </c>
      <c r="AK14" s="17" t="b">
        <f>IF(AND(K13="",L13=""),TRUE,FALSE)</f>
        <v>1</v>
      </c>
      <c r="AL14" s="17"/>
      <c r="AM14" s="17">
        <f>COUNTIF(AE14:AI14,0)</f>
        <v>4</v>
      </c>
      <c r="AN14" s="17" t="b">
        <f>IF((E14=" "),TRUE,FALSE)</f>
        <v>1</v>
      </c>
      <c r="AO14" s="17">
        <f>COUNTIF(AE14:AI14,5)</f>
        <v>1</v>
      </c>
      <c r="AP14" s="17">
        <f>COUNTIF(AE14:AI14,4)</f>
        <v>0</v>
      </c>
      <c r="AQ14" s="17">
        <f>COUNTIF(AE14:AI14,2)</f>
        <v>0</v>
      </c>
      <c r="AR14" s="17">
        <f>COUNTIF(AE14:AI14,1)</f>
        <v>0</v>
      </c>
      <c r="AT14" s="17">
        <f>IF(G13="AL5",5,0)</f>
        <v>0</v>
      </c>
      <c r="AU14" s="17">
        <f>IF(G13="AL4",4,0)</f>
        <v>0</v>
      </c>
      <c r="AV14" s="17">
        <f>IF(G13="AL3",3,0)</f>
        <v>3</v>
      </c>
      <c r="AW14" s="17">
        <f>IF(G13="AL2",2,0)</f>
        <v>0</v>
      </c>
      <c r="AX14" s="17">
        <f>IF(G13="AL1",1,0)</f>
        <v>0</v>
      </c>
    </row>
    <row r="15" spans="1:62" ht="95" customHeight="1">
      <c r="D15" s="5" t="s">
        <v>109</v>
      </c>
      <c r="E15" s="405" t="s">
        <v>1211</v>
      </c>
      <c r="G15" s="208" t="s">
        <v>201</v>
      </c>
      <c r="H15" s="108" t="str">
        <f>VLOOKUP(G15,$BA$5:$BR$11,5)</f>
        <v>Stakeholders very well engaged</v>
      </c>
      <c r="I15" s="209" t="s">
        <v>1066</v>
      </c>
      <c r="J15" s="209"/>
      <c r="K15" s="209"/>
      <c r="L15" s="2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T15" s="13"/>
      <c r="AU15" s="13"/>
      <c r="AV15" s="13"/>
      <c r="AW15" s="13"/>
      <c r="AX15" s="13"/>
    </row>
    <row r="16" spans="1:62" ht="95" customHeight="1">
      <c r="E16" s="405"/>
      <c r="G16" s="214" t="s">
        <v>204</v>
      </c>
      <c r="H16" s="196" t="str">
        <f>VLOOKUP(G16,$BA$5:$BR$11,5)</f>
        <v>Stakeholders adequately engaged</v>
      </c>
      <c r="I16" s="211"/>
      <c r="J16" s="211"/>
      <c r="K16" s="211"/>
      <c r="L16" s="212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T16" s="13"/>
      <c r="AU16" s="13"/>
      <c r="AV16" s="13"/>
      <c r="AW16" s="13"/>
      <c r="AX16" s="13"/>
    </row>
    <row r="17" spans="4:50">
      <c r="E17" s="402" t="str">
        <f>IF(AND(I15="",J15="",K15="",L15=""),"INPUT ERROR! Please provide remarks"," ")</f>
        <v xml:space="preserve"> </v>
      </c>
      <c r="F17" s="402"/>
      <c r="G17" s="402"/>
      <c r="H17" s="402"/>
      <c r="I17" s="402"/>
      <c r="J17" s="402"/>
      <c r="K17" s="402"/>
      <c r="L17" s="402"/>
      <c r="AD17" s="17" t="b">
        <f>IF(G15="",FALSE,TRUE)</f>
        <v>1</v>
      </c>
      <c r="AE17" s="17">
        <f>IF(G15="AL5",5,0)</f>
        <v>5</v>
      </c>
      <c r="AF17" s="17">
        <f>IF(G15="AL4",4,0)</f>
        <v>0</v>
      </c>
      <c r="AG17" s="17">
        <f>IF(G15="AL3",3,0)</f>
        <v>0</v>
      </c>
      <c r="AH17" s="17">
        <f>IF(G15="AL2",2,0)</f>
        <v>0</v>
      </c>
      <c r="AI17" s="17">
        <f>IF(G15="AL1",1,0)</f>
        <v>0</v>
      </c>
      <c r="AJ17" s="17" t="b">
        <f>IF(AND(K15="",L15=""),TRUE,FALSE)</f>
        <v>1</v>
      </c>
      <c r="AK17" s="17" t="b">
        <f>IF(AND(K16="",L16=""),TRUE,FALSE)</f>
        <v>1</v>
      </c>
      <c r="AL17" s="17"/>
      <c r="AM17" s="17">
        <f>COUNTIF(AE17:AI17,0)</f>
        <v>4</v>
      </c>
      <c r="AN17" s="17" t="b">
        <f>IF((E17=" "),TRUE,FALSE)</f>
        <v>1</v>
      </c>
      <c r="AO17" s="17">
        <f>COUNTIF(AE17:AI17,5)</f>
        <v>1</v>
      </c>
      <c r="AP17" s="17">
        <f>COUNTIF(AE17:AI17,4)</f>
        <v>0</v>
      </c>
      <c r="AQ17" s="17">
        <f>COUNTIF(AE17:AI17,2)</f>
        <v>0</v>
      </c>
      <c r="AR17" s="17">
        <f>COUNTIF(AE17:AI17,1)</f>
        <v>0</v>
      </c>
      <c r="AT17" s="17">
        <f>IF(G16="AL5",5,0)</f>
        <v>0</v>
      </c>
      <c r="AU17" s="17">
        <f>IF(G16="AL4",4,0)</f>
        <v>0</v>
      </c>
      <c r="AV17" s="17">
        <f>IF(G16="AL3",3,0)</f>
        <v>3</v>
      </c>
      <c r="AW17" s="17">
        <f>IF(G16="AL2",2,0)</f>
        <v>0</v>
      </c>
      <c r="AX17" s="17">
        <f>IF(G16="AL1",1,0)</f>
        <v>0</v>
      </c>
    </row>
    <row r="18" spans="4:50" ht="95" customHeight="1">
      <c r="D18" s="5" t="s">
        <v>110</v>
      </c>
      <c r="E18" s="405" t="s">
        <v>653</v>
      </c>
      <c r="G18" s="208" t="s">
        <v>201</v>
      </c>
      <c r="H18" s="108" t="str">
        <f>VLOOKUP(G18,$BA$5:$BR$11,6)</f>
        <v>Highly accessible</v>
      </c>
      <c r="I18" s="209" t="s">
        <v>1066</v>
      </c>
      <c r="J18" s="209"/>
      <c r="K18" s="209"/>
      <c r="L18" s="2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T18" s="13"/>
      <c r="AU18" s="13"/>
      <c r="AV18" s="13"/>
      <c r="AW18" s="13"/>
      <c r="AX18" s="13"/>
    </row>
    <row r="19" spans="4:50" ht="95" customHeight="1">
      <c r="E19" s="405"/>
      <c r="G19" s="214" t="s">
        <v>204</v>
      </c>
      <c r="H19" s="196" t="str">
        <f>VLOOKUP(G19,$BA$5:$BR$11,6)</f>
        <v>Adequately accessible</v>
      </c>
      <c r="I19" s="211"/>
      <c r="J19" s="211"/>
      <c r="K19" s="211"/>
      <c r="L19" s="212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T19" s="13"/>
      <c r="AU19" s="13"/>
      <c r="AV19" s="13"/>
      <c r="AW19" s="13"/>
      <c r="AX19" s="13"/>
    </row>
    <row r="20" spans="4:50">
      <c r="E20" s="402" t="str">
        <f>IF(AND(I18="",J18="",K18="",L18=""),"INPUT ERROR! Please provide remarks"," ")</f>
        <v xml:space="preserve"> </v>
      </c>
      <c r="F20" s="402"/>
      <c r="G20" s="402"/>
      <c r="H20" s="402"/>
      <c r="I20" s="402"/>
      <c r="J20" s="402"/>
      <c r="K20" s="402"/>
      <c r="L20" s="402"/>
      <c r="AD20" s="17" t="b">
        <f>IF(G18="",FALSE,TRUE)</f>
        <v>1</v>
      </c>
      <c r="AE20" s="17">
        <f>IF(G18="AL5",5,0)</f>
        <v>5</v>
      </c>
      <c r="AF20" s="17">
        <f>IF(G18="AL4",4,0)</f>
        <v>0</v>
      </c>
      <c r="AG20" s="17">
        <f>IF(G18="AL3",3,0)</f>
        <v>0</v>
      </c>
      <c r="AH20" s="17">
        <f>IF(G18="AL2",2,0)</f>
        <v>0</v>
      </c>
      <c r="AI20" s="17">
        <f>IF(G18="AL1",1,0)</f>
        <v>0</v>
      </c>
      <c r="AJ20" s="17" t="b">
        <f>IF(AND(K18="",L18=""),TRUE,FALSE)</f>
        <v>1</v>
      </c>
      <c r="AK20" s="17" t="b">
        <f>IF(AND(K19="",L19=""),TRUE,FALSE)</f>
        <v>1</v>
      </c>
      <c r="AL20" s="17"/>
      <c r="AM20" s="17">
        <f>COUNTIF(AE20:AI20,0)</f>
        <v>4</v>
      </c>
      <c r="AN20" s="17" t="b">
        <f>IF((E20=" "),TRUE,FALSE)</f>
        <v>1</v>
      </c>
      <c r="AO20" s="17">
        <f>COUNTIF(AE20:AI20,5)</f>
        <v>1</v>
      </c>
      <c r="AP20" s="17">
        <f>COUNTIF(AE20:AI20,4)</f>
        <v>0</v>
      </c>
      <c r="AQ20" s="17">
        <f>COUNTIF(AE20:AI20,2)</f>
        <v>0</v>
      </c>
      <c r="AR20" s="17">
        <f>COUNTIF(AE20:AI20,1)</f>
        <v>0</v>
      </c>
      <c r="AT20" s="17">
        <f>IF(G19="AL5",5,0)</f>
        <v>0</v>
      </c>
      <c r="AU20" s="17">
        <f>IF(G19="AL4",4,0)</f>
        <v>0</v>
      </c>
      <c r="AV20" s="17">
        <f>IF(G19="AL3",3,0)</f>
        <v>3</v>
      </c>
      <c r="AW20" s="17">
        <f>IF(G19="AL2",2,0)</f>
        <v>0</v>
      </c>
      <c r="AX20" s="17">
        <f>IF(G19="AL1",1,0)</f>
        <v>0</v>
      </c>
    </row>
    <row r="21" spans="4:50" ht="95" customHeight="1">
      <c r="D21" s="5" t="s">
        <v>111</v>
      </c>
      <c r="E21" s="405" t="s">
        <v>654</v>
      </c>
      <c r="G21" s="208" t="s">
        <v>201</v>
      </c>
      <c r="H21" s="108" t="str">
        <f>VLOOKUP(G21,$BA$5:$BR$11,7)</f>
        <v>Very well analysed</v>
      </c>
      <c r="I21" s="209" t="s">
        <v>1066</v>
      </c>
      <c r="J21" s="209"/>
      <c r="K21" s="209"/>
      <c r="L21" s="213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T21" s="17"/>
      <c r="AU21" s="17"/>
      <c r="AV21" s="17"/>
      <c r="AW21" s="17"/>
      <c r="AX21" s="17"/>
    </row>
    <row r="22" spans="4:50" ht="95" customHeight="1">
      <c r="E22" s="405"/>
      <c r="G22" s="214" t="s">
        <v>204</v>
      </c>
      <c r="H22" s="196" t="str">
        <f>VLOOKUP(G22,$BA$5:$BR$11,7)</f>
        <v>Adequately analysed</v>
      </c>
      <c r="I22" s="211"/>
      <c r="J22" s="211"/>
      <c r="K22" s="211"/>
      <c r="L22" s="212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T22" s="17"/>
      <c r="AU22" s="17"/>
      <c r="AV22" s="17"/>
      <c r="AW22" s="17"/>
      <c r="AX22" s="17"/>
    </row>
    <row r="23" spans="4:50">
      <c r="E23" s="402" t="str">
        <f>IF(AND(I21="",J21="",K21="",L21=""),"INPUT ERROR! Please provide remarks"," ")</f>
        <v xml:space="preserve"> </v>
      </c>
      <c r="F23" s="402"/>
      <c r="G23" s="402"/>
      <c r="H23" s="402"/>
      <c r="I23" s="402"/>
      <c r="J23" s="402"/>
      <c r="K23" s="402"/>
      <c r="L23" s="402"/>
      <c r="AD23" s="17" t="b">
        <f>IF(G21="",FALSE,TRUE)</f>
        <v>1</v>
      </c>
      <c r="AE23" s="17">
        <f>IF(G21="AL5",5,0)</f>
        <v>5</v>
      </c>
      <c r="AF23" s="17">
        <f>IF(G21="AL4",4,0)</f>
        <v>0</v>
      </c>
      <c r="AG23" s="17">
        <f>IF(G21="AL3",3,0)</f>
        <v>0</v>
      </c>
      <c r="AH23" s="17">
        <f>IF(G21="AL2",2,0)</f>
        <v>0</v>
      </c>
      <c r="AI23" s="17">
        <f>IF(G21="AL1",1,0)</f>
        <v>0</v>
      </c>
      <c r="AJ23" s="17" t="b">
        <f>IF(AND(K21="",L21=""),TRUE,FALSE)</f>
        <v>1</v>
      </c>
      <c r="AK23" s="17" t="b">
        <f>IF(AND(K22="",L22=""),TRUE,FALSE)</f>
        <v>1</v>
      </c>
      <c r="AL23" s="17"/>
      <c r="AM23" s="17">
        <f t="shared" ref="AM23:AM32" si="0">COUNTIF(AE23:AI23,0)</f>
        <v>4</v>
      </c>
      <c r="AN23" s="17" t="b">
        <f>IF((E23=" "),TRUE,FALSE)</f>
        <v>1</v>
      </c>
      <c r="AO23" s="17">
        <f t="shared" ref="AO23:AO32" si="1">COUNTIF(AE23:AI23,5)</f>
        <v>1</v>
      </c>
      <c r="AP23" s="17">
        <f t="shared" ref="AP23:AP32" si="2">COUNTIF(AE23:AI23,4)</f>
        <v>0</v>
      </c>
      <c r="AQ23" s="17">
        <f t="shared" ref="AQ23:AQ32" si="3">COUNTIF(AE23:AI23,2)</f>
        <v>0</v>
      </c>
      <c r="AR23" s="17">
        <f t="shared" ref="AR23:AR32" si="4">COUNTIF(AE23:AI23,1)</f>
        <v>0</v>
      </c>
      <c r="AT23" s="17">
        <f>IF(G22="AL5",5,0)</f>
        <v>0</v>
      </c>
      <c r="AU23" s="17">
        <f>IF(G22="AL4",4,0)</f>
        <v>0</v>
      </c>
      <c r="AV23" s="17">
        <f>IF(G22="AL3",3,0)</f>
        <v>3</v>
      </c>
      <c r="AW23" s="17">
        <f>IF(G22="AL2",2,0)</f>
        <v>0</v>
      </c>
      <c r="AX23" s="17">
        <f>IF(G22="AL1",1,0)</f>
        <v>0</v>
      </c>
    </row>
    <row r="24" spans="4:50" ht="95" customHeight="1">
      <c r="D24" s="5" t="s">
        <v>112</v>
      </c>
      <c r="E24" s="405" t="s">
        <v>513</v>
      </c>
      <c r="G24" s="208" t="s">
        <v>201</v>
      </c>
      <c r="H24" s="108" t="str">
        <f>VLOOKUP(G24,$BA$5:$BR$11,8)</f>
        <v>Very well shared</v>
      </c>
      <c r="I24" s="209" t="s">
        <v>1066</v>
      </c>
      <c r="J24" s="209"/>
      <c r="K24" s="209"/>
      <c r="L24" s="213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T24" s="17"/>
      <c r="AU24" s="17"/>
      <c r="AV24" s="17"/>
      <c r="AW24" s="17"/>
      <c r="AX24" s="17"/>
    </row>
    <row r="25" spans="4:50" ht="95" customHeight="1">
      <c r="E25" s="405"/>
      <c r="G25" s="214" t="s">
        <v>204</v>
      </c>
      <c r="H25" s="196" t="str">
        <f>VLOOKUP(G25,$BA$5:$BR$11,8)</f>
        <v>Adequately shared</v>
      </c>
      <c r="I25" s="211"/>
      <c r="J25" s="211"/>
      <c r="K25" s="211"/>
      <c r="L25" s="212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T25" s="17"/>
      <c r="AU25" s="17"/>
      <c r="AV25" s="17"/>
      <c r="AW25" s="17"/>
      <c r="AX25" s="17"/>
    </row>
    <row r="26" spans="4:50">
      <c r="E26" s="402" t="str">
        <f>IF(AND(I24="",J24="",K24="",L24=""),"INPUT ERROR! Please provide remarks"," ")</f>
        <v xml:space="preserve"> </v>
      </c>
      <c r="F26" s="402"/>
      <c r="G26" s="402"/>
      <c r="H26" s="402"/>
      <c r="I26" s="402"/>
      <c r="J26" s="402"/>
      <c r="K26" s="402"/>
      <c r="L26" s="402"/>
      <c r="AD26" s="17" t="b">
        <f>IF(G24="",FALSE,TRUE)</f>
        <v>1</v>
      </c>
      <c r="AE26" s="17">
        <f>IF(G24="AL5",5,0)</f>
        <v>5</v>
      </c>
      <c r="AF26" s="17">
        <f>IF(G24="AL4",4,0)</f>
        <v>0</v>
      </c>
      <c r="AG26" s="17">
        <f>IF(G24="AL3",3,0)</f>
        <v>0</v>
      </c>
      <c r="AH26" s="17">
        <f>IF(G24="AL2",2,0)</f>
        <v>0</v>
      </c>
      <c r="AI26" s="17">
        <f>IF(G24="AL1",1,0)</f>
        <v>0</v>
      </c>
      <c r="AJ26" s="17" t="b">
        <f>IF(AND(K24="",L24=""),TRUE,FALSE)</f>
        <v>1</v>
      </c>
      <c r="AK26" s="17" t="b">
        <f>IF(AND(K25="",L25=""),TRUE,FALSE)</f>
        <v>1</v>
      </c>
      <c r="AL26" s="17"/>
      <c r="AM26" s="17">
        <f t="shared" si="0"/>
        <v>4</v>
      </c>
      <c r="AN26" s="17" t="b">
        <f>IF((E26=" "),TRUE,FALSE)</f>
        <v>1</v>
      </c>
      <c r="AO26" s="17">
        <f t="shared" si="1"/>
        <v>1</v>
      </c>
      <c r="AP26" s="17">
        <f t="shared" si="2"/>
        <v>0</v>
      </c>
      <c r="AQ26" s="17">
        <f t="shared" si="3"/>
        <v>0</v>
      </c>
      <c r="AR26" s="17">
        <f t="shared" si="4"/>
        <v>0</v>
      </c>
      <c r="AT26" s="17">
        <f>IF(G25="AL5",5,0)</f>
        <v>0</v>
      </c>
      <c r="AU26" s="17">
        <f>IF(G25="AL4",4,0)</f>
        <v>0</v>
      </c>
      <c r="AV26" s="17">
        <f>IF(G25="AL3",3,0)</f>
        <v>3</v>
      </c>
      <c r="AW26" s="17">
        <f>IF(G25="AL2",2,0)</f>
        <v>0</v>
      </c>
      <c r="AX26" s="17">
        <f>IF(G25="AL1",1,0)</f>
        <v>0</v>
      </c>
    </row>
    <row r="27" spans="4:50" ht="95" customHeight="1">
      <c r="D27" s="5" t="s">
        <v>113</v>
      </c>
      <c r="E27" s="405" t="s">
        <v>656</v>
      </c>
      <c r="G27" s="208" t="s">
        <v>201</v>
      </c>
      <c r="H27" s="108" t="str">
        <f>VLOOKUP(G27,$BA$5:$BR$11,9)</f>
        <v>Consistently presented</v>
      </c>
      <c r="I27" s="209" t="s">
        <v>1066</v>
      </c>
      <c r="J27" s="209"/>
      <c r="K27" s="209"/>
      <c r="L27" s="213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T27" s="17"/>
      <c r="AU27" s="17"/>
      <c r="AV27" s="17"/>
      <c r="AW27" s="17"/>
      <c r="AX27" s="17"/>
    </row>
    <row r="28" spans="4:50" ht="95" customHeight="1">
      <c r="E28" s="405"/>
      <c r="G28" s="214" t="s">
        <v>204</v>
      </c>
      <c r="H28" s="196" t="str">
        <f>VLOOKUP(G28,$BA$5:$BR$11,9)</f>
        <v>Regularly presented</v>
      </c>
      <c r="I28" s="211"/>
      <c r="J28" s="211"/>
      <c r="K28" s="211"/>
      <c r="L28" s="212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T28" s="17"/>
      <c r="AU28" s="17"/>
      <c r="AV28" s="17"/>
      <c r="AW28" s="17"/>
      <c r="AX28" s="17"/>
    </row>
    <row r="29" spans="4:50">
      <c r="E29" s="402" t="str">
        <f>IF(AND(I27="",J27="",K27="",L27=""),"INPUT ERROR! Please provide remarks"," ")</f>
        <v xml:space="preserve"> </v>
      </c>
      <c r="F29" s="402"/>
      <c r="G29" s="402"/>
      <c r="H29" s="402"/>
      <c r="I29" s="402"/>
      <c r="J29" s="402"/>
      <c r="K29" s="402"/>
      <c r="L29" s="402"/>
      <c r="AD29" s="17" t="b">
        <f>IF(G27="",FALSE,TRUE)</f>
        <v>1</v>
      </c>
      <c r="AE29" s="17">
        <f>IF(G27="AL5",5,0)</f>
        <v>5</v>
      </c>
      <c r="AF29" s="17">
        <f>IF(G27="AL4",4,0)</f>
        <v>0</v>
      </c>
      <c r="AG29" s="17">
        <f>IF(G27="AL3",3,0)</f>
        <v>0</v>
      </c>
      <c r="AH29" s="17">
        <f>IF(G27="AL2",2,0)</f>
        <v>0</v>
      </c>
      <c r="AI29" s="17">
        <f>IF(G27="AL1",1,0)</f>
        <v>0</v>
      </c>
      <c r="AJ29" s="17" t="b">
        <f>IF(AND(K27="",L27=""),TRUE,FALSE)</f>
        <v>1</v>
      </c>
      <c r="AK29" s="17" t="b">
        <f>IF(AND(K28="",L28=""),TRUE,FALSE)</f>
        <v>1</v>
      </c>
      <c r="AL29" s="17"/>
      <c r="AM29" s="17">
        <f t="shared" si="0"/>
        <v>4</v>
      </c>
      <c r="AN29" s="17" t="b">
        <f>IF((E29=" "),TRUE,FALSE)</f>
        <v>1</v>
      </c>
      <c r="AO29" s="17">
        <f t="shared" si="1"/>
        <v>1</v>
      </c>
      <c r="AP29" s="17">
        <f t="shared" si="2"/>
        <v>0</v>
      </c>
      <c r="AQ29" s="17">
        <f t="shared" si="3"/>
        <v>0</v>
      </c>
      <c r="AR29" s="17">
        <f t="shared" si="4"/>
        <v>0</v>
      </c>
      <c r="AT29" s="17">
        <f>IF(G28="AL5",5,0)</f>
        <v>0</v>
      </c>
      <c r="AU29" s="17">
        <f>IF(G28="AL4",4,0)</f>
        <v>0</v>
      </c>
      <c r="AV29" s="17">
        <f>IF(G28="AL3",3,0)</f>
        <v>3</v>
      </c>
      <c r="AW29" s="17">
        <f>IF(G28="AL2",2,0)</f>
        <v>0</v>
      </c>
      <c r="AX29" s="17">
        <f>IF(G28="AL1",1,0)</f>
        <v>0</v>
      </c>
    </row>
    <row r="30" spans="4:50" ht="95" customHeight="1">
      <c r="D30" s="5" t="s">
        <v>114</v>
      </c>
      <c r="E30" s="405" t="s">
        <v>655</v>
      </c>
      <c r="G30" s="208" t="s">
        <v>201</v>
      </c>
      <c r="H30" s="108" t="str">
        <f>VLOOKUP(G30,$BA$5:$BR$11,10)</f>
        <v>Very well linked</v>
      </c>
      <c r="I30" s="209" t="s">
        <v>1066</v>
      </c>
      <c r="J30" s="209"/>
      <c r="K30" s="209"/>
      <c r="L30" s="213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T30" s="17"/>
      <c r="AU30" s="17"/>
      <c r="AV30" s="17"/>
      <c r="AW30" s="17"/>
      <c r="AX30" s="17"/>
    </row>
    <row r="31" spans="4:50" ht="95" customHeight="1">
      <c r="E31" s="405"/>
      <c r="G31" s="214" t="s">
        <v>204</v>
      </c>
      <c r="H31" s="196" t="str">
        <f>VLOOKUP(G31,$BA$5:$BR$11,10)</f>
        <v>Adequately linked</v>
      </c>
      <c r="I31" s="211"/>
      <c r="J31" s="211"/>
      <c r="K31" s="211"/>
      <c r="L31" s="212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T31" s="17"/>
      <c r="AU31" s="17"/>
      <c r="AV31" s="17"/>
      <c r="AW31" s="17"/>
      <c r="AX31" s="17"/>
    </row>
    <row r="32" spans="4:50">
      <c r="E32" s="402" t="str">
        <f>IF(AND(I30="",J30="",K30="",L30=""),"INPUT ERROR! Please provide remarks"," ")</f>
        <v xml:space="preserve"> </v>
      </c>
      <c r="F32" s="402"/>
      <c r="G32" s="402"/>
      <c r="H32" s="402"/>
      <c r="I32" s="402"/>
      <c r="J32" s="402"/>
      <c r="K32" s="402"/>
      <c r="L32" s="402"/>
      <c r="AD32" s="17" t="b">
        <f>IF(G30="",FALSE,TRUE)</f>
        <v>1</v>
      </c>
      <c r="AE32" s="17">
        <f>IF(G30="AL5",5,0)</f>
        <v>5</v>
      </c>
      <c r="AF32" s="17">
        <f>IF(G30="AL4",4,0)</f>
        <v>0</v>
      </c>
      <c r="AG32" s="17">
        <f>IF(G30="AL3",3,0)</f>
        <v>0</v>
      </c>
      <c r="AH32" s="17">
        <f>IF(G30="AL2",2,0)</f>
        <v>0</v>
      </c>
      <c r="AI32" s="17">
        <f>IF(G30="AL1",1,0)</f>
        <v>0</v>
      </c>
      <c r="AJ32" s="17" t="b">
        <f>IF(AND(K30="",L30=""),TRUE,FALSE)</f>
        <v>1</v>
      </c>
      <c r="AK32" s="17" t="b">
        <f>IF(AND(K31="",L31=""),TRUE,FALSE)</f>
        <v>1</v>
      </c>
      <c r="AL32" s="17"/>
      <c r="AM32" s="17">
        <f t="shared" si="0"/>
        <v>4</v>
      </c>
      <c r="AN32" s="17" t="b">
        <f>IF((E32=" "),TRUE,FALSE)</f>
        <v>1</v>
      </c>
      <c r="AO32" s="17">
        <f t="shared" si="1"/>
        <v>1</v>
      </c>
      <c r="AP32" s="17">
        <f t="shared" si="2"/>
        <v>0</v>
      </c>
      <c r="AQ32" s="17">
        <f t="shared" si="3"/>
        <v>0</v>
      </c>
      <c r="AR32" s="17">
        <f t="shared" si="4"/>
        <v>0</v>
      </c>
      <c r="AT32" s="17">
        <f>IF(G31="AL5",5,0)</f>
        <v>0</v>
      </c>
      <c r="AU32" s="17">
        <f>IF(G31="AL4",4,0)</f>
        <v>0</v>
      </c>
      <c r="AV32" s="17">
        <f>IF(G31="AL3",3,0)</f>
        <v>3</v>
      </c>
      <c r="AW32" s="17">
        <f>IF(G31="AL2",2,0)</f>
        <v>0</v>
      </c>
      <c r="AX32" s="17">
        <f>IF(G31="AL1",1,0)</f>
        <v>0</v>
      </c>
    </row>
    <row r="33" spans="5:50" ht="5.5" customHeight="1" thickBot="1">
      <c r="E33" s="225"/>
      <c r="F33" s="226"/>
      <c r="G33" s="227"/>
      <c r="H33" s="227"/>
      <c r="I33" s="227"/>
      <c r="J33" s="227"/>
      <c r="K33" s="227"/>
      <c r="L33" s="226"/>
      <c r="AD33" s="13"/>
      <c r="AE33" s="13"/>
      <c r="AF33" s="13"/>
      <c r="AG33" s="13"/>
      <c r="AH33" s="13"/>
      <c r="AI33" s="13"/>
      <c r="AJ33" s="17"/>
      <c r="AK33" s="13"/>
      <c r="AL33" s="13"/>
      <c r="AM33" s="13"/>
      <c r="AN33" s="13"/>
      <c r="AO33" s="13"/>
      <c r="AP33" s="13"/>
      <c r="AQ33" s="13"/>
      <c r="AR33" s="13"/>
      <c r="AT33" s="13"/>
      <c r="AU33" s="13"/>
      <c r="AV33" s="13"/>
      <c r="AW33" s="13"/>
      <c r="AX33" s="13"/>
    </row>
    <row r="34" spans="5:50" ht="28.5" customHeight="1" thickTop="1" thickBot="1">
      <c r="E34" s="177" t="s">
        <v>1218</v>
      </c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T34" s="17"/>
      <c r="AU34" s="17"/>
      <c r="AV34" s="17"/>
      <c r="AW34" s="17"/>
      <c r="AX34" s="17"/>
    </row>
    <row r="35" spans="5:50" ht="14.5" customHeight="1">
      <c r="E35" s="406"/>
      <c r="F35" s="407"/>
      <c r="G35" s="407"/>
      <c r="H35" s="407"/>
      <c r="I35" s="407"/>
      <c r="J35" s="407"/>
      <c r="K35" s="407"/>
      <c r="L35" s="408"/>
      <c r="AD35" s="13"/>
      <c r="AE35" s="13"/>
      <c r="AF35" s="13"/>
      <c r="AG35" s="13"/>
      <c r="AH35" s="13"/>
      <c r="AI35" s="13"/>
      <c r="AJ35" s="17"/>
      <c r="AK35" s="13"/>
      <c r="AL35" s="13"/>
      <c r="AM35" s="13"/>
      <c r="AN35" s="13"/>
      <c r="AO35" s="13"/>
      <c r="AP35" s="13"/>
      <c r="AQ35" s="13"/>
      <c r="AR35" s="13"/>
      <c r="AT35" s="13"/>
      <c r="AU35" s="13"/>
      <c r="AV35" s="13"/>
      <c r="AW35" s="13"/>
      <c r="AX35" s="13"/>
    </row>
    <row r="36" spans="5:50">
      <c r="E36" s="409"/>
      <c r="F36" s="410"/>
      <c r="G36" s="410"/>
      <c r="H36" s="410"/>
      <c r="I36" s="410"/>
      <c r="J36" s="410"/>
      <c r="K36" s="410"/>
      <c r="L36" s="411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T36" s="17"/>
      <c r="AU36" s="17"/>
      <c r="AV36" s="17"/>
      <c r="AW36" s="17"/>
      <c r="AX36" s="17"/>
    </row>
    <row r="37" spans="5:50">
      <c r="E37" s="409"/>
      <c r="F37" s="410"/>
      <c r="G37" s="410"/>
      <c r="H37" s="410"/>
      <c r="I37" s="410"/>
      <c r="J37" s="410"/>
      <c r="K37" s="410"/>
      <c r="L37" s="411"/>
      <c r="AD37" s="13"/>
      <c r="AE37" s="13"/>
      <c r="AF37" s="13"/>
      <c r="AG37" s="13"/>
      <c r="AH37" s="13"/>
      <c r="AI37" s="13"/>
      <c r="AJ37" s="17"/>
      <c r="AK37" s="13"/>
      <c r="AL37" s="13"/>
      <c r="AM37" s="13"/>
      <c r="AN37" s="13"/>
      <c r="AO37" s="13"/>
      <c r="AP37" s="13"/>
      <c r="AQ37" s="13"/>
      <c r="AR37" s="13"/>
      <c r="AT37" s="13"/>
      <c r="AU37" s="13"/>
      <c r="AV37" s="13"/>
      <c r="AW37" s="13"/>
      <c r="AX37" s="13"/>
    </row>
    <row r="38" spans="5:50">
      <c r="E38" s="409"/>
      <c r="F38" s="410"/>
      <c r="G38" s="410"/>
      <c r="H38" s="410"/>
      <c r="I38" s="410"/>
      <c r="J38" s="410"/>
      <c r="K38" s="410"/>
      <c r="L38" s="411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T38" s="17"/>
      <c r="AU38" s="17"/>
      <c r="AV38" s="17"/>
      <c r="AW38" s="17"/>
      <c r="AX38" s="17"/>
    </row>
    <row r="39" spans="5:50">
      <c r="E39" s="409"/>
      <c r="F39" s="410"/>
      <c r="G39" s="410"/>
      <c r="H39" s="410"/>
      <c r="I39" s="410"/>
      <c r="J39" s="410"/>
      <c r="K39" s="410"/>
      <c r="L39" s="411"/>
      <c r="AD39" s="13"/>
      <c r="AE39" s="13"/>
      <c r="AF39" s="13"/>
      <c r="AG39" s="13"/>
      <c r="AH39" s="13"/>
      <c r="AI39" s="13"/>
      <c r="AJ39" s="17"/>
      <c r="AK39" s="13"/>
      <c r="AL39" s="13"/>
      <c r="AM39" s="13"/>
      <c r="AN39" s="13"/>
      <c r="AO39" s="13"/>
      <c r="AP39" s="13"/>
      <c r="AQ39" s="13"/>
      <c r="AR39" s="13"/>
      <c r="AT39" s="13"/>
      <c r="AU39" s="13"/>
      <c r="AV39" s="13"/>
      <c r="AW39" s="13"/>
      <c r="AX39" s="13"/>
    </row>
    <row r="40" spans="5:50">
      <c r="E40" s="409"/>
      <c r="F40" s="410"/>
      <c r="G40" s="410"/>
      <c r="H40" s="410"/>
      <c r="I40" s="410"/>
      <c r="J40" s="410"/>
      <c r="K40" s="410"/>
      <c r="L40" s="411"/>
      <c r="AD40" s="13"/>
      <c r="AE40" s="13"/>
      <c r="AF40" s="13"/>
      <c r="AG40" s="13"/>
      <c r="AH40" s="13"/>
      <c r="AI40" s="13"/>
      <c r="AJ40" s="17"/>
      <c r="AK40" s="13"/>
      <c r="AL40" s="13"/>
      <c r="AM40" s="13"/>
      <c r="AN40" s="13"/>
      <c r="AO40" s="13"/>
      <c r="AP40" s="13"/>
      <c r="AQ40" s="13"/>
      <c r="AR40" s="13"/>
      <c r="AT40" s="13"/>
      <c r="AU40" s="13"/>
      <c r="AV40" s="13"/>
      <c r="AW40" s="13"/>
      <c r="AX40" s="13"/>
    </row>
    <row r="41" spans="5:50">
      <c r="E41" s="409"/>
      <c r="F41" s="410"/>
      <c r="G41" s="410"/>
      <c r="H41" s="410"/>
      <c r="I41" s="410"/>
      <c r="J41" s="410"/>
      <c r="K41" s="410"/>
      <c r="L41" s="411"/>
      <c r="AD41" s="13"/>
      <c r="AE41" s="13"/>
      <c r="AF41" s="13"/>
      <c r="AG41" s="13"/>
      <c r="AH41" s="13"/>
      <c r="AI41" s="13"/>
      <c r="AJ41" s="17"/>
      <c r="AK41" s="13"/>
      <c r="AL41" s="13"/>
      <c r="AM41" s="13"/>
      <c r="AN41" s="13"/>
      <c r="AO41" s="13"/>
      <c r="AP41" s="13"/>
      <c r="AQ41" s="13"/>
      <c r="AR41" s="13"/>
      <c r="AT41" s="13"/>
      <c r="AU41" s="13"/>
      <c r="AV41" s="13"/>
      <c r="AW41" s="13"/>
      <c r="AX41" s="13"/>
    </row>
    <row r="42" spans="5:50">
      <c r="E42" s="409"/>
      <c r="F42" s="410"/>
      <c r="G42" s="410"/>
      <c r="H42" s="410"/>
      <c r="I42" s="410"/>
      <c r="J42" s="410"/>
      <c r="K42" s="410"/>
      <c r="L42" s="411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T42" s="17"/>
      <c r="AU42" s="17"/>
      <c r="AV42" s="17"/>
      <c r="AW42" s="17"/>
      <c r="AX42" s="17"/>
    </row>
    <row r="43" spans="5:50">
      <c r="E43" s="409"/>
      <c r="F43" s="410"/>
      <c r="G43" s="410"/>
      <c r="H43" s="410"/>
      <c r="I43" s="410"/>
      <c r="J43" s="410"/>
      <c r="K43" s="410"/>
      <c r="L43" s="411"/>
      <c r="AD43" s="13"/>
      <c r="AE43" s="13"/>
      <c r="AF43" s="13"/>
      <c r="AG43" s="13"/>
      <c r="AH43" s="13"/>
      <c r="AI43" s="13"/>
      <c r="AJ43" s="17"/>
      <c r="AK43" s="13"/>
      <c r="AL43" s="13"/>
      <c r="AM43" s="13"/>
      <c r="AN43" s="13"/>
      <c r="AO43" s="13"/>
      <c r="AP43" s="13"/>
      <c r="AQ43" s="13"/>
      <c r="AR43" s="13"/>
      <c r="AT43" s="13"/>
      <c r="AU43" s="13"/>
      <c r="AV43" s="13"/>
      <c r="AW43" s="13"/>
      <c r="AX43" s="13"/>
    </row>
    <row r="44" spans="5:50">
      <c r="E44" s="409"/>
      <c r="F44" s="410"/>
      <c r="G44" s="410"/>
      <c r="H44" s="410"/>
      <c r="I44" s="410"/>
      <c r="J44" s="410"/>
      <c r="K44" s="410"/>
      <c r="L44" s="411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T44" s="17"/>
      <c r="AU44" s="17"/>
      <c r="AV44" s="17"/>
      <c r="AW44" s="17"/>
      <c r="AX44" s="17"/>
    </row>
    <row r="45" spans="5:50">
      <c r="E45" s="409"/>
      <c r="F45" s="410"/>
      <c r="G45" s="410"/>
      <c r="H45" s="410"/>
      <c r="I45" s="410"/>
      <c r="J45" s="410"/>
      <c r="K45" s="410"/>
      <c r="L45" s="411"/>
      <c r="AD45" s="13"/>
      <c r="AE45" s="13"/>
      <c r="AF45" s="13"/>
      <c r="AG45" s="13"/>
      <c r="AH45" s="13"/>
      <c r="AI45" s="13"/>
      <c r="AJ45" s="17"/>
      <c r="AK45" s="13"/>
      <c r="AL45" s="13"/>
      <c r="AM45" s="13"/>
      <c r="AN45" s="13"/>
      <c r="AO45" s="13"/>
      <c r="AP45" s="13"/>
      <c r="AQ45" s="13"/>
      <c r="AR45" s="13"/>
      <c r="AT45" s="13"/>
      <c r="AU45" s="13"/>
      <c r="AV45" s="13"/>
      <c r="AW45" s="13"/>
      <c r="AX45" s="13"/>
    </row>
    <row r="46" spans="5:50">
      <c r="E46" s="409"/>
      <c r="F46" s="410"/>
      <c r="G46" s="410"/>
      <c r="H46" s="410"/>
      <c r="I46" s="410"/>
      <c r="J46" s="410"/>
      <c r="K46" s="410"/>
      <c r="L46" s="411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T46" s="17"/>
      <c r="AU46" s="17"/>
      <c r="AV46" s="17"/>
      <c r="AW46" s="17"/>
      <c r="AX46" s="17"/>
    </row>
    <row r="47" spans="5:50">
      <c r="E47" s="409"/>
      <c r="F47" s="410"/>
      <c r="G47" s="410"/>
      <c r="H47" s="410"/>
      <c r="I47" s="410"/>
      <c r="J47" s="410"/>
      <c r="K47" s="410"/>
      <c r="L47" s="411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T47" s="13"/>
      <c r="AU47" s="13"/>
      <c r="AV47" s="13"/>
      <c r="AW47" s="13"/>
      <c r="AX47" s="13"/>
    </row>
    <row r="48" spans="5:50">
      <c r="E48" s="409"/>
      <c r="F48" s="410"/>
      <c r="G48" s="410"/>
      <c r="H48" s="410"/>
      <c r="I48" s="410"/>
      <c r="J48" s="410"/>
      <c r="K48" s="410"/>
      <c r="L48" s="411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T48" s="17"/>
      <c r="AU48" s="17"/>
      <c r="AV48" s="17"/>
      <c r="AW48" s="17"/>
      <c r="AX48" s="17"/>
    </row>
    <row r="49" spans="5:50">
      <c r="E49" s="409"/>
      <c r="F49" s="410"/>
      <c r="G49" s="410"/>
      <c r="H49" s="410"/>
      <c r="I49" s="410"/>
      <c r="J49" s="410"/>
      <c r="K49" s="410"/>
      <c r="L49" s="411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T49" s="13"/>
      <c r="AU49" s="13"/>
      <c r="AV49" s="13"/>
      <c r="AW49" s="13"/>
      <c r="AX49" s="13"/>
    </row>
    <row r="50" spans="5:50">
      <c r="E50" s="409"/>
      <c r="F50" s="410"/>
      <c r="G50" s="410"/>
      <c r="H50" s="410"/>
      <c r="I50" s="410"/>
      <c r="J50" s="410"/>
      <c r="K50" s="410"/>
      <c r="L50" s="411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T50" s="17"/>
      <c r="AU50" s="17"/>
      <c r="AV50" s="17"/>
      <c r="AW50" s="17"/>
      <c r="AX50" s="17"/>
    </row>
    <row r="51" spans="5:50">
      <c r="E51" s="409"/>
      <c r="F51" s="410"/>
      <c r="G51" s="410"/>
      <c r="H51" s="410"/>
      <c r="I51" s="410"/>
      <c r="J51" s="410"/>
      <c r="K51" s="410"/>
      <c r="L51" s="411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T51" s="13"/>
      <c r="AU51" s="13"/>
      <c r="AV51" s="13"/>
      <c r="AW51" s="13"/>
      <c r="AX51" s="13"/>
    </row>
    <row r="52" spans="5:50">
      <c r="E52" s="409"/>
      <c r="F52" s="410"/>
      <c r="G52" s="410"/>
      <c r="H52" s="410"/>
      <c r="I52" s="410"/>
      <c r="J52" s="410"/>
      <c r="K52" s="410"/>
      <c r="L52" s="411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T52" s="17"/>
      <c r="AU52" s="17"/>
      <c r="AV52" s="17"/>
      <c r="AW52" s="17"/>
      <c r="AX52" s="17"/>
    </row>
    <row r="53" spans="5:50">
      <c r="E53" s="409"/>
      <c r="F53" s="410"/>
      <c r="G53" s="410"/>
      <c r="H53" s="410"/>
      <c r="I53" s="410"/>
      <c r="J53" s="410"/>
      <c r="K53" s="410"/>
      <c r="L53" s="411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T53" s="13"/>
      <c r="AU53" s="13"/>
      <c r="AV53" s="13"/>
      <c r="AW53" s="13"/>
      <c r="AX53" s="13"/>
    </row>
    <row r="54" spans="5:50" ht="15" thickBot="1">
      <c r="E54" s="412"/>
      <c r="F54" s="413"/>
      <c r="G54" s="413"/>
      <c r="H54" s="413"/>
      <c r="I54" s="413"/>
      <c r="J54" s="413"/>
      <c r="K54" s="413"/>
      <c r="L54" s="414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T54" s="13"/>
      <c r="AU54" s="13"/>
      <c r="AV54" s="13"/>
      <c r="AW54" s="13"/>
      <c r="AX54" s="13"/>
    </row>
    <row r="55" spans="5:50">
      <c r="E55" s="224"/>
      <c r="F55" s="224"/>
      <c r="G55" s="224"/>
      <c r="H55" s="224"/>
      <c r="I55" s="224"/>
      <c r="J55" s="224"/>
      <c r="K55" s="224"/>
      <c r="L55" s="224"/>
      <c r="M55" s="202"/>
      <c r="N55" s="202"/>
      <c r="O55" s="202"/>
      <c r="P55" s="202"/>
      <c r="AD55" s="18" t="b">
        <f>IF(AND(AD8:AD52,AN8:AN52),TRUE,FALSE)</f>
        <v>1</v>
      </c>
      <c r="AE55" s="13"/>
      <c r="AF55" s="13"/>
      <c r="AG55" s="13"/>
      <c r="AH55" s="13"/>
      <c r="AI55" s="13"/>
      <c r="AJ55" s="13" t="b">
        <f>IF(AND(AJ8:AJ53),TRUE,FALSE)</f>
        <v>1</v>
      </c>
      <c r="AK55" s="13" t="b">
        <f>IF(AND(AK8:AK53),TRUE,FALSE)</f>
        <v>1</v>
      </c>
      <c r="AL55" s="13"/>
      <c r="AM55" s="13"/>
      <c r="AN55" s="13"/>
      <c r="AO55" s="13"/>
      <c r="AP55" s="13"/>
      <c r="AQ55" s="13"/>
      <c r="AR55" s="13"/>
      <c r="AT55" s="13"/>
      <c r="AU55" s="13"/>
      <c r="AV55" s="13"/>
      <c r="AW55" s="13"/>
      <c r="AX55" s="13"/>
    </row>
    <row r="56" spans="5:50">
      <c r="E56" s="224"/>
      <c r="F56" s="224"/>
      <c r="G56" s="224"/>
      <c r="H56" s="224"/>
      <c r="I56" s="224"/>
      <c r="J56" s="224"/>
      <c r="K56" s="224"/>
      <c r="L56" s="224"/>
      <c r="M56" s="202"/>
      <c r="N56" s="202"/>
      <c r="O56" s="202"/>
      <c r="P56" s="202"/>
      <c r="AD56" s="18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T56" s="13"/>
      <c r="AU56" s="13"/>
      <c r="AV56" s="13"/>
      <c r="AW56" s="13"/>
      <c r="AX56" s="13"/>
    </row>
    <row r="57" spans="5:50">
      <c r="E57" s="224"/>
      <c r="F57" s="224"/>
      <c r="G57" s="224"/>
      <c r="H57" s="224"/>
      <c r="I57" s="224"/>
      <c r="J57" s="224"/>
      <c r="K57" s="224"/>
      <c r="L57" s="224"/>
      <c r="M57" s="202"/>
      <c r="N57" s="202"/>
      <c r="O57" s="202"/>
      <c r="P57" s="202"/>
      <c r="AD57" s="19">
        <f>COUNTA(AD8:AD52)</f>
        <v>9</v>
      </c>
      <c r="AE57" s="19">
        <f>COUNTIF(AE8:AE52,5)</f>
        <v>9</v>
      </c>
      <c r="AF57" s="19">
        <f>COUNTIF(AF8:AF52,4)</f>
        <v>0</v>
      </c>
      <c r="AG57" s="19">
        <f>COUNTIF(AG8:AG52,3)</f>
        <v>0</v>
      </c>
      <c r="AH57" s="19">
        <f>COUNTIF(AH8:AH52,2)</f>
        <v>0</v>
      </c>
      <c r="AI57" s="19">
        <f>COUNTIF(AI8:AI52,1)</f>
        <v>0</v>
      </c>
      <c r="AJ57" s="13"/>
      <c r="AK57" s="13"/>
      <c r="AL57" s="13"/>
      <c r="AM57" s="13"/>
      <c r="AN57" s="13"/>
      <c r="AO57" s="13"/>
      <c r="AP57" s="13"/>
      <c r="AQ57" s="13"/>
      <c r="AR57" s="13"/>
      <c r="AT57" s="19">
        <f>COUNTIF(AT8:AT52,5)</f>
        <v>0</v>
      </c>
      <c r="AU57" s="19">
        <f>COUNTIF(AU8:AU52,4)</f>
        <v>0</v>
      </c>
      <c r="AV57" s="19">
        <f>COUNTIF(AV8:AV52,3)</f>
        <v>9</v>
      </c>
      <c r="AW57" s="19">
        <f>COUNTIF(AW8:AW52,2)</f>
        <v>0</v>
      </c>
      <c r="AX57" s="19">
        <f>COUNTIF(AX8:AX52,1)</f>
        <v>0</v>
      </c>
    </row>
    <row r="58" spans="5:50">
      <c r="E58" s="224"/>
      <c r="F58" s="224"/>
      <c r="G58" s="224"/>
      <c r="H58" s="224"/>
      <c r="I58" s="224"/>
      <c r="J58" s="224"/>
      <c r="K58" s="224"/>
      <c r="L58" s="224"/>
      <c r="M58" s="202"/>
      <c r="N58" s="202"/>
      <c r="O58" s="202"/>
      <c r="P58" s="202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T58" s="13"/>
      <c r="AU58" s="13"/>
      <c r="AV58" s="13"/>
      <c r="AW58" s="13"/>
      <c r="AX58" s="13"/>
    </row>
    <row r="59" spans="5:50">
      <c r="E59" s="224"/>
      <c r="F59" s="224"/>
      <c r="G59" s="224"/>
      <c r="H59" s="224"/>
      <c r="I59" s="224"/>
      <c r="J59" s="224"/>
      <c r="K59" s="224"/>
      <c r="L59" s="224"/>
      <c r="M59" s="202"/>
      <c r="N59" s="202"/>
      <c r="O59" s="202"/>
      <c r="P59" s="202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T59" s="13"/>
      <c r="AU59" s="13"/>
      <c r="AV59" s="13"/>
      <c r="AW59" s="13"/>
      <c r="AX59" s="13"/>
    </row>
    <row r="60" spans="5:50">
      <c r="E60" s="224"/>
      <c r="F60" s="224"/>
      <c r="G60" s="224"/>
      <c r="H60" s="224"/>
      <c r="I60" s="224"/>
      <c r="J60" s="224"/>
      <c r="K60" s="224"/>
      <c r="L60" s="224"/>
      <c r="M60" s="202"/>
      <c r="N60" s="202"/>
      <c r="O60" s="202"/>
      <c r="P60" s="202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T60" s="13"/>
      <c r="AU60" s="13"/>
      <c r="AV60" s="13"/>
      <c r="AW60" s="13"/>
      <c r="AX60" s="13"/>
    </row>
    <row r="61" spans="5:50">
      <c r="E61" s="224"/>
      <c r="F61" s="224"/>
      <c r="G61" s="224"/>
      <c r="H61" s="224"/>
      <c r="I61" s="224"/>
      <c r="J61" s="224"/>
      <c r="K61" s="224"/>
      <c r="L61" s="224"/>
      <c r="M61" s="202"/>
      <c r="N61" s="202"/>
      <c r="O61" s="202"/>
      <c r="P61" s="202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T61" s="13"/>
      <c r="AU61" s="13"/>
      <c r="AV61" s="13"/>
      <c r="AW61" s="13"/>
      <c r="AX61" s="13"/>
    </row>
    <row r="62" spans="5:50">
      <c r="E62" s="224"/>
      <c r="F62" s="224"/>
      <c r="G62" s="224"/>
      <c r="H62" s="224"/>
      <c r="I62" s="224"/>
      <c r="J62" s="224"/>
      <c r="K62" s="224"/>
      <c r="L62" s="224"/>
      <c r="M62" s="202"/>
      <c r="N62" s="202"/>
      <c r="O62" s="202"/>
      <c r="P62" s="202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T62" s="13"/>
      <c r="AU62" s="13"/>
      <c r="AV62" s="13"/>
      <c r="AW62" s="13"/>
      <c r="AX62" s="13"/>
    </row>
    <row r="63" spans="5:50">
      <c r="E63" s="224"/>
      <c r="F63" s="224"/>
      <c r="G63" s="224"/>
      <c r="H63" s="224"/>
      <c r="I63" s="224"/>
      <c r="J63" s="224"/>
      <c r="K63" s="224"/>
      <c r="L63" s="224"/>
      <c r="M63" s="202"/>
      <c r="N63" s="202"/>
      <c r="O63" s="202"/>
      <c r="P63" s="202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T63" s="13"/>
      <c r="AU63" s="13"/>
      <c r="AV63" s="13"/>
      <c r="AW63" s="13"/>
      <c r="AX63" s="13"/>
    </row>
    <row r="64" spans="5:50">
      <c r="E64" s="224"/>
      <c r="F64" s="224"/>
      <c r="G64" s="224"/>
      <c r="H64" s="224"/>
      <c r="I64" s="224"/>
      <c r="J64" s="224"/>
      <c r="K64" s="224"/>
      <c r="L64" s="224"/>
      <c r="M64" s="202"/>
      <c r="N64" s="202"/>
      <c r="O64" s="202"/>
      <c r="P64" s="202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T64" s="13"/>
      <c r="AU64" s="13"/>
      <c r="AV64" s="13"/>
      <c r="AW64" s="13"/>
      <c r="AX64" s="13"/>
    </row>
    <row r="65" spans="5:50">
      <c r="E65" s="224"/>
      <c r="F65" s="224"/>
      <c r="G65" s="224"/>
      <c r="H65" s="224"/>
      <c r="I65" s="224"/>
      <c r="J65" s="224"/>
      <c r="K65" s="224"/>
      <c r="L65" s="224"/>
      <c r="M65" s="202"/>
      <c r="N65" s="202"/>
      <c r="O65" s="202"/>
      <c r="P65" s="202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T65" s="13"/>
      <c r="AU65" s="13"/>
      <c r="AV65" s="13"/>
      <c r="AW65" s="13"/>
      <c r="AX65" s="13"/>
    </row>
    <row r="66" spans="5:50">
      <c r="E66" s="224"/>
      <c r="F66" s="224"/>
      <c r="G66" s="224"/>
      <c r="H66" s="224"/>
      <c r="I66" s="224"/>
      <c r="J66" s="224"/>
      <c r="K66" s="224"/>
      <c r="L66" s="224"/>
      <c r="M66" s="202"/>
      <c r="N66" s="202"/>
      <c r="O66" s="202"/>
      <c r="P66" s="202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T66" s="13"/>
      <c r="AU66" s="13"/>
      <c r="AV66" s="13"/>
      <c r="AW66" s="13"/>
      <c r="AX66" s="13"/>
    </row>
    <row r="67" spans="5:50">
      <c r="E67" s="224"/>
      <c r="F67" s="224"/>
      <c r="G67" s="224"/>
      <c r="H67" s="224"/>
      <c r="I67" s="224"/>
      <c r="J67" s="224"/>
      <c r="K67" s="224"/>
      <c r="L67" s="224"/>
      <c r="M67" s="202"/>
      <c r="N67" s="202"/>
      <c r="O67" s="202"/>
      <c r="P67" s="202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T67" s="13"/>
      <c r="AU67" s="13"/>
      <c r="AV67" s="13"/>
      <c r="AW67" s="13"/>
      <c r="AX67" s="13"/>
    </row>
    <row r="68" spans="5:50">
      <c r="E68" s="224"/>
      <c r="F68" s="224"/>
      <c r="G68" s="224"/>
      <c r="H68" s="224"/>
      <c r="I68" s="224"/>
      <c r="J68" s="224"/>
      <c r="K68" s="224"/>
      <c r="L68" s="224"/>
      <c r="M68" s="202"/>
      <c r="N68" s="202"/>
      <c r="O68" s="202"/>
      <c r="P68" s="202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T68" s="13"/>
      <c r="AU68" s="13"/>
      <c r="AV68" s="13"/>
      <c r="AW68" s="13"/>
      <c r="AX68" s="13"/>
    </row>
    <row r="69" spans="5:50">
      <c r="E69" s="224"/>
      <c r="F69" s="224"/>
      <c r="G69" s="224"/>
      <c r="H69" s="224"/>
      <c r="I69" s="224"/>
      <c r="J69" s="224"/>
      <c r="K69" s="224"/>
      <c r="L69" s="224"/>
      <c r="M69" s="202"/>
      <c r="N69" s="202"/>
      <c r="O69" s="202"/>
      <c r="P69" s="202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T69" s="13"/>
      <c r="AU69" s="13"/>
      <c r="AV69" s="13"/>
      <c r="AW69" s="13"/>
      <c r="AX69" s="13"/>
    </row>
    <row r="70" spans="5:50">
      <c r="E70" s="224"/>
      <c r="F70" s="224"/>
      <c r="G70" s="224"/>
      <c r="H70" s="224"/>
      <c r="I70" s="224"/>
      <c r="J70" s="224"/>
      <c r="K70" s="224"/>
      <c r="L70" s="224"/>
      <c r="M70" s="202"/>
      <c r="N70" s="202"/>
      <c r="O70" s="202"/>
      <c r="P70" s="202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T70" s="13"/>
      <c r="AU70" s="13"/>
      <c r="AV70" s="13"/>
      <c r="AW70" s="13"/>
      <c r="AX70" s="13"/>
    </row>
    <row r="71" spans="5:50">
      <c r="E71" s="224"/>
      <c r="F71" s="224"/>
      <c r="G71" s="224"/>
      <c r="H71" s="224"/>
      <c r="I71" s="224"/>
      <c r="J71" s="224"/>
      <c r="K71" s="224"/>
      <c r="L71" s="224"/>
      <c r="M71" s="202"/>
      <c r="N71" s="202"/>
      <c r="O71" s="202"/>
      <c r="P71" s="202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T71" s="13"/>
      <c r="AU71" s="13"/>
      <c r="AV71" s="13"/>
      <c r="AW71" s="13"/>
      <c r="AX71" s="13"/>
    </row>
    <row r="72" spans="5:50">
      <c r="E72" s="224"/>
      <c r="F72" s="224"/>
      <c r="G72" s="224"/>
      <c r="H72" s="224"/>
      <c r="I72" s="224"/>
      <c r="J72" s="224"/>
      <c r="K72" s="224"/>
      <c r="L72" s="224"/>
      <c r="M72" s="202"/>
      <c r="N72" s="202"/>
      <c r="O72" s="202"/>
      <c r="P72" s="202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T72" s="13"/>
      <c r="AU72" s="13"/>
      <c r="AV72" s="13"/>
      <c r="AW72" s="13"/>
      <c r="AX72" s="13"/>
    </row>
    <row r="73" spans="5:50">
      <c r="E73" s="224"/>
      <c r="F73" s="224"/>
      <c r="G73" s="224"/>
      <c r="H73" s="224"/>
      <c r="I73" s="224"/>
      <c r="J73" s="224"/>
      <c r="K73" s="224"/>
      <c r="L73" s="224"/>
      <c r="M73" s="202"/>
      <c r="N73" s="202"/>
      <c r="O73" s="202"/>
      <c r="P73" s="202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T73" s="13"/>
      <c r="AU73" s="13"/>
      <c r="AV73" s="13"/>
      <c r="AW73" s="13"/>
      <c r="AX73" s="13"/>
    </row>
    <row r="74" spans="5:50">
      <c r="E74" s="224"/>
      <c r="F74" s="224"/>
      <c r="G74" s="224"/>
      <c r="H74" s="224"/>
      <c r="I74" s="224"/>
      <c r="J74" s="224"/>
      <c r="K74" s="224"/>
      <c r="L74" s="224"/>
      <c r="M74" s="202"/>
      <c r="N74" s="202"/>
      <c r="O74" s="202"/>
      <c r="P74" s="202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T74" s="13"/>
      <c r="AU74" s="13"/>
      <c r="AV74" s="13"/>
      <c r="AW74" s="13"/>
      <c r="AX74" s="13"/>
    </row>
    <row r="75" spans="5:50">
      <c r="E75" s="224"/>
      <c r="F75" s="224"/>
      <c r="G75" s="224"/>
      <c r="H75" s="224"/>
      <c r="I75" s="224"/>
      <c r="J75" s="224"/>
      <c r="K75" s="224"/>
      <c r="L75" s="224"/>
      <c r="M75" s="202"/>
      <c r="N75" s="202"/>
      <c r="O75" s="202"/>
      <c r="P75" s="202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T75" s="13"/>
      <c r="AU75" s="13"/>
      <c r="AV75" s="13"/>
      <c r="AW75" s="13"/>
      <c r="AX75" s="13"/>
    </row>
    <row r="76" spans="5:50">
      <c r="E76" s="224"/>
      <c r="F76" s="224"/>
      <c r="G76" s="224"/>
      <c r="H76" s="224"/>
      <c r="I76" s="224"/>
      <c r="J76" s="224"/>
      <c r="K76" s="224"/>
      <c r="L76" s="224"/>
      <c r="M76" s="202"/>
      <c r="N76" s="202"/>
      <c r="O76" s="202"/>
      <c r="P76" s="202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T76" s="13"/>
      <c r="AU76" s="13"/>
      <c r="AV76" s="13"/>
      <c r="AW76" s="13"/>
      <c r="AX76" s="13"/>
    </row>
    <row r="77" spans="5:50">
      <c r="E77" s="224"/>
      <c r="F77" s="224"/>
      <c r="G77" s="224"/>
      <c r="H77" s="224"/>
      <c r="I77" s="224"/>
      <c r="J77" s="224"/>
      <c r="K77" s="224"/>
      <c r="L77" s="224"/>
      <c r="M77" s="202"/>
      <c r="N77" s="202"/>
      <c r="O77" s="202"/>
      <c r="P77" s="202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T77" s="13"/>
      <c r="AU77" s="13"/>
      <c r="AV77" s="13"/>
      <c r="AW77" s="13"/>
      <c r="AX77" s="13"/>
    </row>
    <row r="78" spans="5:50">
      <c r="E78" s="201"/>
      <c r="F78" s="202"/>
      <c r="G78" s="203"/>
      <c r="H78" s="203"/>
      <c r="I78" s="203"/>
      <c r="J78" s="203"/>
      <c r="K78" s="203"/>
      <c r="L78" s="202"/>
      <c r="M78" s="202"/>
      <c r="N78" s="202"/>
      <c r="O78" s="202"/>
      <c r="P78" s="202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T78" s="13"/>
      <c r="AU78" s="13"/>
      <c r="AV78" s="13"/>
      <c r="AW78" s="13"/>
      <c r="AX78" s="13"/>
    </row>
    <row r="79" spans="5:50">
      <c r="E79" s="201"/>
      <c r="F79" s="202"/>
      <c r="G79" s="203"/>
      <c r="H79" s="203"/>
      <c r="I79" s="203"/>
      <c r="J79" s="203"/>
      <c r="K79" s="203"/>
      <c r="L79" s="202"/>
      <c r="M79" s="202"/>
      <c r="N79" s="202"/>
      <c r="O79" s="202"/>
      <c r="P79" s="202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T79" s="13"/>
      <c r="AU79" s="13"/>
      <c r="AV79" s="13"/>
      <c r="AW79" s="13"/>
      <c r="AX79" s="13"/>
    </row>
    <row r="80" spans="5:50">
      <c r="E80" s="201"/>
      <c r="F80" s="202"/>
      <c r="G80" s="203"/>
      <c r="H80" s="203"/>
      <c r="I80" s="203"/>
      <c r="J80" s="203"/>
      <c r="K80" s="203"/>
      <c r="L80" s="202"/>
      <c r="M80" s="202"/>
      <c r="N80" s="202"/>
      <c r="O80" s="202"/>
      <c r="P80" s="202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T80" s="13"/>
      <c r="AU80" s="13"/>
      <c r="AV80" s="13"/>
      <c r="AW80" s="13"/>
      <c r="AX80" s="13"/>
    </row>
    <row r="81" spans="5:50">
      <c r="E81" s="201"/>
      <c r="F81" s="202"/>
      <c r="G81" s="203"/>
      <c r="H81" s="203"/>
      <c r="I81" s="203"/>
      <c r="J81" s="203"/>
      <c r="K81" s="203"/>
      <c r="L81" s="202"/>
      <c r="M81" s="202"/>
      <c r="N81" s="202"/>
      <c r="O81" s="202"/>
      <c r="P81" s="202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T81" s="13"/>
      <c r="AU81" s="13"/>
      <c r="AV81" s="13"/>
      <c r="AW81" s="13"/>
      <c r="AX81" s="13"/>
    </row>
    <row r="82" spans="5:50">
      <c r="E82" s="201"/>
      <c r="F82" s="202"/>
      <c r="G82" s="203"/>
      <c r="H82" s="203"/>
      <c r="I82" s="203"/>
      <c r="J82" s="203"/>
      <c r="K82" s="203"/>
      <c r="L82" s="202"/>
      <c r="M82" s="202"/>
      <c r="N82" s="202"/>
      <c r="O82" s="202"/>
      <c r="P82" s="202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T82" s="13"/>
      <c r="AU82" s="13"/>
      <c r="AV82" s="13"/>
      <c r="AW82" s="13"/>
      <c r="AX82" s="13"/>
    </row>
    <row r="83" spans="5:50">
      <c r="E83" s="201"/>
      <c r="F83" s="202"/>
      <c r="G83" s="203"/>
      <c r="H83" s="203"/>
      <c r="I83" s="203"/>
      <c r="J83" s="203"/>
      <c r="K83" s="203"/>
      <c r="L83" s="202"/>
      <c r="M83" s="202"/>
      <c r="N83" s="202"/>
      <c r="O83" s="202"/>
      <c r="P83" s="202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T83" s="13"/>
      <c r="AU83" s="13"/>
      <c r="AV83" s="13"/>
      <c r="AW83" s="13"/>
      <c r="AX83" s="13"/>
    </row>
    <row r="84" spans="5:50">
      <c r="E84" s="201"/>
      <c r="F84" s="202"/>
      <c r="G84" s="203"/>
      <c r="H84" s="203"/>
      <c r="I84" s="203"/>
      <c r="J84" s="203"/>
      <c r="K84" s="203"/>
      <c r="L84" s="202"/>
      <c r="M84" s="202"/>
      <c r="N84" s="202"/>
      <c r="O84" s="202"/>
      <c r="P84" s="202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T84" s="13"/>
      <c r="AU84" s="13"/>
      <c r="AV84" s="13"/>
      <c r="AW84" s="13"/>
      <c r="AX84" s="13"/>
    </row>
    <row r="85" spans="5:50">
      <c r="E85" s="201"/>
      <c r="F85" s="202"/>
      <c r="G85" s="203"/>
      <c r="H85" s="203"/>
      <c r="I85" s="203"/>
      <c r="J85" s="203"/>
      <c r="K85" s="203"/>
      <c r="L85" s="202"/>
      <c r="M85" s="202"/>
      <c r="N85" s="202"/>
      <c r="O85" s="202"/>
      <c r="P85" s="202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T85" s="13"/>
      <c r="AU85" s="13"/>
      <c r="AV85" s="13"/>
      <c r="AW85" s="13"/>
      <c r="AX85" s="13"/>
    </row>
    <row r="86" spans="5:50">
      <c r="E86" s="201"/>
      <c r="F86" s="202"/>
      <c r="G86" s="203"/>
      <c r="H86" s="203"/>
      <c r="I86" s="203"/>
      <c r="J86" s="203"/>
      <c r="K86" s="203"/>
      <c r="L86" s="202"/>
      <c r="M86" s="202"/>
      <c r="N86" s="202"/>
      <c r="O86" s="202"/>
      <c r="P86" s="202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T86" s="13"/>
      <c r="AU86" s="13"/>
      <c r="AV86" s="13"/>
      <c r="AW86" s="13"/>
      <c r="AX86" s="13"/>
    </row>
    <row r="87" spans="5:50">
      <c r="E87" s="201"/>
      <c r="F87" s="202"/>
      <c r="G87" s="203"/>
      <c r="H87" s="203"/>
      <c r="I87" s="203"/>
      <c r="J87" s="203"/>
      <c r="K87" s="203"/>
      <c r="L87" s="202"/>
      <c r="M87" s="202"/>
      <c r="N87" s="202"/>
      <c r="O87" s="202"/>
      <c r="P87" s="202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T87" s="13"/>
      <c r="AU87" s="13"/>
      <c r="AV87" s="13"/>
      <c r="AW87" s="13"/>
      <c r="AX87" s="13"/>
    </row>
    <row r="88" spans="5:50">
      <c r="E88" s="201"/>
      <c r="F88" s="202"/>
      <c r="G88" s="203"/>
      <c r="H88" s="203"/>
      <c r="I88" s="203"/>
      <c r="J88" s="203"/>
      <c r="K88" s="203"/>
      <c r="L88" s="202"/>
      <c r="M88" s="202"/>
      <c r="N88" s="202"/>
      <c r="O88" s="202"/>
      <c r="P88" s="202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T88" s="13"/>
      <c r="AU88" s="13"/>
      <c r="AV88" s="13"/>
      <c r="AW88" s="13"/>
      <c r="AX88" s="13"/>
    </row>
    <row r="89" spans="5:50">
      <c r="E89" s="201"/>
      <c r="F89" s="202"/>
      <c r="G89" s="203"/>
      <c r="H89" s="203"/>
      <c r="I89" s="203"/>
      <c r="J89" s="203"/>
      <c r="K89" s="203"/>
      <c r="L89" s="202"/>
      <c r="M89" s="202"/>
      <c r="N89" s="202"/>
      <c r="O89" s="202"/>
      <c r="P89" s="202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T89" s="13"/>
      <c r="AU89" s="13"/>
      <c r="AV89" s="13"/>
      <c r="AW89" s="13"/>
      <c r="AX89" s="13"/>
    </row>
    <row r="90" spans="5:50">
      <c r="E90" s="201"/>
      <c r="F90" s="202"/>
      <c r="G90" s="203"/>
      <c r="H90" s="203"/>
      <c r="I90" s="203"/>
      <c r="J90" s="203"/>
      <c r="K90" s="203"/>
      <c r="L90" s="202"/>
      <c r="M90" s="202"/>
      <c r="N90" s="202"/>
      <c r="O90" s="202"/>
      <c r="P90" s="202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T90" s="13"/>
      <c r="AU90" s="13"/>
      <c r="AV90" s="13"/>
      <c r="AW90" s="13"/>
      <c r="AX90" s="13"/>
    </row>
    <row r="91" spans="5:50">
      <c r="E91" s="201"/>
      <c r="F91" s="202"/>
      <c r="G91" s="203"/>
      <c r="H91" s="203"/>
      <c r="I91" s="203"/>
      <c r="J91" s="203"/>
      <c r="K91" s="203"/>
      <c r="L91" s="202"/>
      <c r="M91" s="202"/>
      <c r="N91" s="202"/>
      <c r="O91" s="202"/>
      <c r="P91" s="202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T91" s="13"/>
      <c r="AU91" s="13"/>
      <c r="AV91" s="13"/>
      <c r="AW91" s="13"/>
      <c r="AX91" s="13"/>
    </row>
    <row r="92" spans="5:50">
      <c r="E92" s="201"/>
      <c r="F92" s="202"/>
      <c r="G92" s="203"/>
      <c r="H92" s="203"/>
      <c r="I92" s="203"/>
      <c r="J92" s="203"/>
      <c r="K92" s="203"/>
      <c r="L92" s="202"/>
      <c r="M92" s="202"/>
      <c r="N92" s="202"/>
      <c r="O92" s="202"/>
      <c r="P92" s="202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T92" s="13"/>
      <c r="AU92" s="13"/>
      <c r="AV92" s="13"/>
      <c r="AW92" s="13"/>
      <c r="AX92" s="13"/>
    </row>
    <row r="93" spans="5:50">
      <c r="E93" s="201"/>
      <c r="F93" s="202"/>
      <c r="G93" s="203"/>
      <c r="H93" s="203"/>
      <c r="I93" s="203"/>
      <c r="J93" s="203"/>
      <c r="K93" s="203"/>
      <c r="L93" s="202"/>
      <c r="M93" s="202"/>
      <c r="N93" s="202"/>
      <c r="O93" s="202"/>
      <c r="P93" s="202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T93" s="13"/>
      <c r="AU93" s="13"/>
      <c r="AV93" s="13"/>
      <c r="AW93" s="13"/>
      <c r="AX93" s="13"/>
    </row>
    <row r="94" spans="5:50">
      <c r="E94" s="201"/>
      <c r="F94" s="202"/>
      <c r="G94" s="203"/>
      <c r="H94" s="203"/>
      <c r="I94" s="203"/>
      <c r="J94" s="203"/>
      <c r="K94" s="203"/>
      <c r="L94" s="202"/>
      <c r="M94" s="202"/>
      <c r="N94" s="202"/>
      <c r="O94" s="202"/>
      <c r="P94" s="202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T94" s="13"/>
      <c r="AU94" s="13"/>
      <c r="AV94" s="13"/>
      <c r="AW94" s="13"/>
      <c r="AX94" s="13"/>
    </row>
    <row r="95" spans="5:50">
      <c r="E95" s="201"/>
      <c r="F95" s="202"/>
      <c r="G95" s="203"/>
      <c r="H95" s="203"/>
      <c r="I95" s="203"/>
      <c r="J95" s="203"/>
      <c r="K95" s="203"/>
      <c r="L95" s="202"/>
      <c r="M95" s="202"/>
      <c r="N95" s="202"/>
      <c r="O95" s="202"/>
      <c r="P95" s="202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T95" s="13"/>
      <c r="AU95" s="13"/>
      <c r="AV95" s="13"/>
      <c r="AW95" s="13"/>
      <c r="AX95" s="13"/>
    </row>
    <row r="96" spans="5:50">
      <c r="E96" s="201"/>
      <c r="F96" s="202"/>
      <c r="G96" s="203"/>
      <c r="H96" s="203"/>
      <c r="I96" s="203"/>
      <c r="J96" s="203"/>
      <c r="K96" s="203"/>
      <c r="L96" s="202"/>
      <c r="M96" s="202"/>
      <c r="N96" s="202"/>
      <c r="O96" s="202"/>
      <c r="P96" s="202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T96" s="13"/>
      <c r="AU96" s="13"/>
      <c r="AV96" s="13"/>
      <c r="AW96" s="13"/>
      <c r="AX96" s="13"/>
    </row>
    <row r="97" spans="5:50">
      <c r="E97" s="201"/>
      <c r="F97" s="202"/>
      <c r="G97" s="203"/>
      <c r="H97" s="203"/>
      <c r="I97" s="203"/>
      <c r="J97" s="203"/>
      <c r="K97" s="203"/>
      <c r="L97" s="202"/>
      <c r="M97" s="202"/>
      <c r="N97" s="202"/>
      <c r="O97" s="202"/>
      <c r="P97" s="202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T97" s="13"/>
      <c r="AU97" s="13"/>
      <c r="AV97" s="13"/>
      <c r="AW97" s="13"/>
      <c r="AX97" s="13"/>
    </row>
    <row r="98" spans="5:50">
      <c r="E98" s="201"/>
      <c r="F98" s="202"/>
      <c r="G98" s="203"/>
      <c r="H98" s="203"/>
      <c r="I98" s="203"/>
      <c r="J98" s="203"/>
      <c r="K98" s="203"/>
      <c r="L98" s="202"/>
      <c r="M98" s="202"/>
      <c r="N98" s="202"/>
      <c r="O98" s="202"/>
      <c r="P98" s="202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T98" s="13"/>
      <c r="AU98" s="13"/>
      <c r="AV98" s="13"/>
      <c r="AW98" s="13"/>
      <c r="AX98" s="13"/>
    </row>
    <row r="99" spans="5:50">
      <c r="E99" s="201"/>
      <c r="F99" s="202"/>
      <c r="G99" s="203"/>
      <c r="H99" s="203"/>
      <c r="I99" s="203"/>
      <c r="J99" s="203"/>
      <c r="K99" s="203"/>
      <c r="L99" s="202"/>
      <c r="M99" s="202"/>
      <c r="N99" s="202"/>
      <c r="O99" s="202"/>
      <c r="P99" s="202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T99" s="13"/>
      <c r="AU99" s="13"/>
      <c r="AV99" s="13"/>
      <c r="AW99" s="13"/>
      <c r="AX99" s="13"/>
    </row>
    <row r="100" spans="5:50">
      <c r="E100" s="201"/>
      <c r="F100" s="202"/>
      <c r="G100" s="203"/>
      <c r="H100" s="203"/>
      <c r="I100" s="203"/>
      <c r="J100" s="203"/>
      <c r="K100" s="203"/>
      <c r="L100" s="202"/>
      <c r="M100" s="202"/>
      <c r="N100" s="202"/>
      <c r="O100" s="202"/>
      <c r="P100" s="202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T100" s="13"/>
      <c r="AU100" s="13"/>
      <c r="AV100" s="13"/>
      <c r="AW100" s="13"/>
      <c r="AX100" s="13"/>
    </row>
    <row r="101" spans="5:50">
      <c r="E101" s="201"/>
      <c r="F101" s="202"/>
      <c r="G101" s="203"/>
      <c r="H101" s="203"/>
      <c r="I101" s="203"/>
      <c r="J101" s="203"/>
      <c r="K101" s="203"/>
      <c r="L101" s="202"/>
      <c r="M101" s="202"/>
      <c r="N101" s="202"/>
      <c r="O101" s="202"/>
      <c r="P101" s="202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T101" s="13"/>
      <c r="AU101" s="13"/>
      <c r="AV101" s="13"/>
      <c r="AW101" s="13"/>
      <c r="AX101" s="13"/>
    </row>
    <row r="102" spans="5:50">
      <c r="E102" s="201"/>
      <c r="F102" s="202"/>
      <c r="G102" s="203"/>
      <c r="H102" s="203"/>
      <c r="I102" s="203"/>
      <c r="J102" s="203"/>
      <c r="K102" s="203"/>
      <c r="L102" s="202"/>
      <c r="M102" s="202"/>
      <c r="N102" s="202"/>
      <c r="O102" s="202"/>
      <c r="P102" s="202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T102" s="13"/>
      <c r="AU102" s="13"/>
      <c r="AV102" s="13"/>
      <c r="AW102" s="13"/>
      <c r="AX102" s="13"/>
    </row>
    <row r="103" spans="5:50">
      <c r="E103" s="201"/>
      <c r="F103" s="202"/>
      <c r="G103" s="203"/>
      <c r="H103" s="203"/>
      <c r="I103" s="203"/>
      <c r="J103" s="203"/>
      <c r="K103" s="203"/>
      <c r="L103" s="202"/>
      <c r="M103" s="202"/>
      <c r="N103" s="202"/>
      <c r="O103" s="202"/>
      <c r="P103" s="202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T103" s="13"/>
      <c r="AU103" s="13"/>
      <c r="AV103" s="13"/>
      <c r="AW103" s="13"/>
      <c r="AX103" s="13"/>
    </row>
    <row r="104" spans="5:50">
      <c r="E104" s="201"/>
      <c r="F104" s="202"/>
      <c r="G104" s="203"/>
      <c r="H104" s="203"/>
      <c r="I104" s="203"/>
      <c r="J104" s="203"/>
      <c r="K104" s="203"/>
      <c r="L104" s="202"/>
      <c r="M104" s="202"/>
      <c r="N104" s="202"/>
      <c r="O104" s="202"/>
      <c r="P104" s="202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T104" s="13"/>
      <c r="AU104" s="13"/>
      <c r="AV104" s="13"/>
      <c r="AW104" s="13"/>
      <c r="AX104" s="13"/>
    </row>
    <row r="105" spans="5:50">
      <c r="E105" s="201"/>
      <c r="F105" s="202"/>
      <c r="G105" s="203"/>
      <c r="H105" s="203"/>
      <c r="I105" s="203"/>
      <c r="J105" s="203"/>
      <c r="K105" s="203"/>
      <c r="L105" s="202"/>
      <c r="M105" s="202"/>
      <c r="N105" s="202"/>
      <c r="O105" s="202"/>
      <c r="P105" s="202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T105" s="13"/>
      <c r="AU105" s="13"/>
      <c r="AV105" s="13"/>
      <c r="AW105" s="13"/>
      <c r="AX105" s="13"/>
    </row>
    <row r="106" spans="5:50">
      <c r="E106" s="201"/>
      <c r="F106" s="202"/>
      <c r="G106" s="203"/>
      <c r="H106" s="203"/>
      <c r="I106" s="203"/>
      <c r="J106" s="203"/>
      <c r="K106" s="203"/>
      <c r="L106" s="202"/>
      <c r="M106" s="202"/>
      <c r="N106" s="202"/>
      <c r="O106" s="202"/>
      <c r="P106" s="202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T106" s="13"/>
      <c r="AU106" s="13"/>
      <c r="AV106" s="13"/>
      <c r="AW106" s="13"/>
      <c r="AX106" s="13"/>
    </row>
    <row r="107" spans="5:50">
      <c r="E107" s="201"/>
      <c r="F107" s="202"/>
      <c r="G107" s="203"/>
      <c r="H107" s="203"/>
      <c r="I107" s="203"/>
      <c r="J107" s="203"/>
      <c r="K107" s="203"/>
      <c r="L107" s="202"/>
      <c r="M107" s="202"/>
      <c r="N107" s="202"/>
      <c r="O107" s="202"/>
      <c r="P107" s="202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T107" s="13"/>
      <c r="AU107" s="13"/>
      <c r="AV107" s="13"/>
      <c r="AW107" s="13"/>
      <c r="AX107" s="13"/>
    </row>
    <row r="108" spans="5:50">
      <c r="E108" s="201"/>
      <c r="F108" s="202"/>
      <c r="G108" s="203"/>
      <c r="H108" s="203"/>
      <c r="I108" s="203"/>
      <c r="J108" s="203"/>
      <c r="K108" s="203"/>
      <c r="L108" s="202"/>
      <c r="M108" s="202"/>
      <c r="N108" s="202"/>
      <c r="O108" s="202"/>
      <c r="P108" s="202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T108" s="13"/>
      <c r="AU108" s="13"/>
      <c r="AV108" s="13"/>
      <c r="AW108" s="13"/>
      <c r="AX108" s="13"/>
    </row>
    <row r="109" spans="5:50">
      <c r="E109" s="201"/>
      <c r="F109" s="202"/>
      <c r="G109" s="203"/>
      <c r="H109" s="203"/>
      <c r="I109" s="203"/>
      <c r="J109" s="203"/>
      <c r="K109" s="203"/>
      <c r="L109" s="202"/>
      <c r="M109" s="202"/>
      <c r="N109" s="202"/>
      <c r="O109" s="202"/>
      <c r="P109" s="202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T109" s="13"/>
      <c r="AU109" s="13"/>
      <c r="AV109" s="13"/>
      <c r="AW109" s="13"/>
      <c r="AX109" s="13"/>
    </row>
    <row r="110" spans="5:50">
      <c r="E110" s="201"/>
      <c r="F110" s="202"/>
      <c r="G110" s="203"/>
      <c r="H110" s="203"/>
      <c r="I110" s="203"/>
      <c r="J110" s="203"/>
      <c r="K110" s="203"/>
      <c r="L110" s="202"/>
      <c r="M110" s="202"/>
      <c r="N110" s="202"/>
      <c r="O110" s="202"/>
      <c r="P110" s="202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T110" s="13"/>
      <c r="AU110" s="13"/>
      <c r="AV110" s="13"/>
      <c r="AW110" s="13"/>
      <c r="AX110" s="13"/>
    </row>
    <row r="111" spans="5:50">
      <c r="E111" s="201"/>
      <c r="F111" s="202"/>
      <c r="G111" s="203"/>
      <c r="H111" s="203"/>
      <c r="I111" s="203"/>
      <c r="J111" s="203"/>
      <c r="K111" s="203"/>
      <c r="L111" s="202"/>
      <c r="M111" s="202"/>
      <c r="N111" s="202"/>
      <c r="O111" s="202"/>
      <c r="P111" s="202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T111" s="13"/>
      <c r="AU111" s="13"/>
      <c r="AV111" s="13"/>
      <c r="AW111" s="13"/>
      <c r="AX111" s="13"/>
    </row>
    <row r="112" spans="5:50">
      <c r="E112" s="201"/>
      <c r="F112" s="202"/>
      <c r="G112" s="203"/>
      <c r="H112" s="203"/>
      <c r="I112" s="203"/>
      <c r="J112" s="203"/>
      <c r="K112" s="203"/>
      <c r="L112" s="202"/>
      <c r="M112" s="202"/>
      <c r="N112" s="202"/>
      <c r="O112" s="202"/>
      <c r="P112" s="202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T112" s="13"/>
      <c r="AU112" s="13"/>
      <c r="AV112" s="13"/>
      <c r="AW112" s="13"/>
      <c r="AX112" s="13"/>
    </row>
    <row r="113" spans="5:50">
      <c r="E113" s="201"/>
      <c r="F113" s="202"/>
      <c r="G113" s="203"/>
      <c r="H113" s="203"/>
      <c r="I113" s="203"/>
      <c r="J113" s="203"/>
      <c r="K113" s="203"/>
      <c r="L113" s="202"/>
      <c r="M113" s="202"/>
      <c r="N113" s="202"/>
      <c r="O113" s="202"/>
      <c r="P113" s="202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T113" s="13"/>
      <c r="AU113" s="13"/>
      <c r="AV113" s="13"/>
      <c r="AW113" s="13"/>
      <c r="AX113" s="13"/>
    </row>
    <row r="114" spans="5:50">
      <c r="E114" s="201"/>
      <c r="F114" s="202"/>
      <c r="G114" s="203"/>
      <c r="H114" s="203"/>
      <c r="I114" s="203"/>
      <c r="J114" s="203"/>
      <c r="K114" s="203"/>
      <c r="L114" s="202"/>
      <c r="M114" s="202"/>
      <c r="N114" s="202"/>
      <c r="O114" s="202"/>
      <c r="P114" s="202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T114" s="13"/>
      <c r="AU114" s="13"/>
      <c r="AV114" s="13"/>
      <c r="AW114" s="13"/>
      <c r="AX114" s="13"/>
    </row>
    <row r="115" spans="5:50">
      <c r="E115" s="201"/>
      <c r="F115" s="202"/>
      <c r="G115" s="203"/>
      <c r="H115" s="203"/>
      <c r="I115" s="203"/>
      <c r="J115" s="203"/>
      <c r="K115" s="203"/>
      <c r="L115" s="202"/>
      <c r="M115" s="202"/>
      <c r="N115" s="202"/>
      <c r="O115" s="202"/>
      <c r="P115" s="202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T115" s="13"/>
      <c r="AU115" s="13"/>
      <c r="AV115" s="13"/>
      <c r="AW115" s="13"/>
      <c r="AX115" s="13"/>
    </row>
    <row r="116" spans="5:50">
      <c r="E116" s="201"/>
      <c r="F116" s="202"/>
      <c r="G116" s="203"/>
      <c r="H116" s="203"/>
      <c r="I116" s="203"/>
      <c r="J116" s="203"/>
      <c r="K116" s="203"/>
      <c r="L116" s="202"/>
      <c r="M116" s="202"/>
      <c r="N116" s="202"/>
      <c r="O116" s="202"/>
      <c r="P116" s="202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T116" s="13"/>
      <c r="AU116" s="13"/>
      <c r="AV116" s="13"/>
      <c r="AW116" s="13"/>
      <c r="AX116" s="13"/>
    </row>
    <row r="117" spans="5:50">
      <c r="E117" s="201"/>
      <c r="F117" s="202"/>
      <c r="G117" s="203"/>
      <c r="H117" s="203"/>
      <c r="I117" s="203"/>
      <c r="J117" s="203"/>
      <c r="K117" s="203"/>
      <c r="L117" s="202"/>
      <c r="M117" s="202"/>
      <c r="N117" s="202"/>
      <c r="O117" s="202"/>
      <c r="P117" s="202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T117" s="13"/>
      <c r="AU117" s="13"/>
      <c r="AV117" s="13"/>
      <c r="AW117" s="13"/>
      <c r="AX117" s="13"/>
    </row>
    <row r="118" spans="5:50">
      <c r="E118" s="201"/>
      <c r="F118" s="202"/>
      <c r="G118" s="203"/>
      <c r="H118" s="203"/>
      <c r="I118" s="203"/>
      <c r="J118" s="203"/>
      <c r="K118" s="203"/>
      <c r="L118" s="202"/>
      <c r="M118" s="202"/>
      <c r="N118" s="202"/>
      <c r="O118" s="202"/>
      <c r="P118" s="202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T118" s="13"/>
      <c r="AU118" s="13"/>
      <c r="AV118" s="13"/>
      <c r="AW118" s="13"/>
      <c r="AX118" s="13"/>
    </row>
    <row r="119" spans="5:50">
      <c r="E119" s="201"/>
      <c r="F119" s="202"/>
      <c r="G119" s="203"/>
      <c r="H119" s="203"/>
      <c r="I119" s="203"/>
      <c r="J119" s="203"/>
      <c r="K119" s="203"/>
      <c r="L119" s="202"/>
      <c r="M119" s="202"/>
      <c r="N119" s="202"/>
      <c r="O119" s="202"/>
      <c r="P119" s="202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T119" s="13"/>
      <c r="AU119" s="13"/>
      <c r="AV119" s="13"/>
      <c r="AW119" s="13"/>
      <c r="AX119" s="13"/>
    </row>
    <row r="120" spans="5:50">
      <c r="E120" s="201"/>
      <c r="F120" s="202"/>
      <c r="G120" s="203"/>
      <c r="H120" s="203"/>
      <c r="I120" s="203"/>
      <c r="J120" s="203"/>
      <c r="K120" s="203"/>
      <c r="L120" s="202"/>
      <c r="M120" s="202"/>
      <c r="N120" s="202"/>
      <c r="O120" s="202"/>
      <c r="P120" s="202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T120" s="13"/>
      <c r="AU120" s="13"/>
      <c r="AV120" s="13"/>
      <c r="AW120" s="13"/>
      <c r="AX120" s="13"/>
    </row>
    <row r="121" spans="5:50">
      <c r="E121" s="201"/>
      <c r="F121" s="202"/>
      <c r="G121" s="203"/>
      <c r="H121" s="203"/>
      <c r="I121" s="203"/>
      <c r="J121" s="203"/>
      <c r="K121" s="203"/>
      <c r="L121" s="202"/>
      <c r="M121" s="202"/>
      <c r="N121" s="202"/>
      <c r="O121" s="202"/>
      <c r="P121" s="202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T121" s="13"/>
      <c r="AU121" s="13"/>
      <c r="AV121" s="13"/>
      <c r="AW121" s="13"/>
      <c r="AX121" s="13"/>
    </row>
    <row r="122" spans="5:50">
      <c r="E122" s="201"/>
      <c r="F122" s="202"/>
      <c r="G122" s="203"/>
      <c r="H122" s="203"/>
      <c r="I122" s="203"/>
      <c r="J122" s="203"/>
      <c r="K122" s="203"/>
      <c r="L122" s="202"/>
      <c r="M122" s="202"/>
      <c r="N122" s="202"/>
      <c r="O122" s="202"/>
      <c r="P122" s="202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T122" s="13"/>
      <c r="AU122" s="13"/>
      <c r="AV122" s="13"/>
      <c r="AW122" s="13"/>
      <c r="AX122" s="13"/>
    </row>
    <row r="123" spans="5:50">
      <c r="E123" s="201"/>
      <c r="F123" s="202"/>
      <c r="G123" s="203"/>
      <c r="H123" s="203"/>
      <c r="I123" s="203"/>
      <c r="J123" s="203"/>
      <c r="K123" s="203"/>
      <c r="L123" s="202"/>
      <c r="M123" s="202"/>
      <c r="N123" s="202"/>
      <c r="O123" s="202"/>
      <c r="P123" s="202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T123" s="13"/>
      <c r="AU123" s="13"/>
      <c r="AV123" s="13"/>
      <c r="AW123" s="13"/>
      <c r="AX123" s="13"/>
    </row>
    <row r="124" spans="5:50">
      <c r="E124" s="201"/>
      <c r="F124" s="202"/>
      <c r="G124" s="203"/>
      <c r="H124" s="203"/>
      <c r="I124" s="203"/>
      <c r="J124" s="203"/>
      <c r="K124" s="203"/>
      <c r="L124" s="202"/>
      <c r="M124" s="202"/>
      <c r="N124" s="202"/>
      <c r="O124" s="202"/>
      <c r="P124" s="202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T124" s="13"/>
      <c r="AU124" s="13"/>
      <c r="AV124" s="13"/>
      <c r="AW124" s="13"/>
      <c r="AX124" s="13"/>
    </row>
    <row r="125" spans="5:50">
      <c r="E125" s="201"/>
      <c r="F125" s="202"/>
      <c r="G125" s="203"/>
      <c r="H125" s="203"/>
      <c r="I125" s="203"/>
      <c r="J125" s="203"/>
      <c r="K125" s="203"/>
      <c r="L125" s="202"/>
      <c r="M125" s="202"/>
      <c r="N125" s="202"/>
      <c r="O125" s="202"/>
      <c r="P125" s="202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T125" s="13"/>
      <c r="AU125" s="13"/>
      <c r="AV125" s="13"/>
      <c r="AW125" s="13"/>
      <c r="AX125" s="13"/>
    </row>
    <row r="126" spans="5:50">
      <c r="E126" s="201"/>
      <c r="F126" s="202"/>
      <c r="G126" s="203"/>
      <c r="H126" s="203"/>
      <c r="I126" s="203"/>
      <c r="J126" s="203"/>
      <c r="K126" s="203"/>
      <c r="L126" s="202"/>
      <c r="M126" s="202"/>
      <c r="N126" s="202"/>
      <c r="O126" s="202"/>
      <c r="P126" s="202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T126" s="13"/>
      <c r="AU126" s="13"/>
      <c r="AV126" s="13"/>
      <c r="AW126" s="13"/>
      <c r="AX126" s="13"/>
    </row>
    <row r="127" spans="5:50">
      <c r="E127" s="201"/>
      <c r="F127" s="202"/>
      <c r="G127" s="203"/>
      <c r="H127" s="203"/>
      <c r="I127" s="203"/>
      <c r="J127" s="203"/>
      <c r="K127" s="203"/>
      <c r="L127" s="202"/>
      <c r="M127" s="202"/>
      <c r="N127" s="202"/>
      <c r="O127" s="202"/>
      <c r="P127" s="202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T127" s="13"/>
      <c r="AU127" s="13"/>
      <c r="AV127" s="13"/>
      <c r="AW127" s="13"/>
      <c r="AX127" s="13"/>
    </row>
    <row r="128" spans="5:50">
      <c r="E128" s="201"/>
      <c r="F128" s="202"/>
      <c r="G128" s="203"/>
      <c r="H128" s="203"/>
      <c r="I128" s="203"/>
      <c r="J128" s="203"/>
      <c r="K128" s="203"/>
      <c r="L128" s="202"/>
      <c r="M128" s="202"/>
      <c r="N128" s="202"/>
      <c r="O128" s="202"/>
      <c r="P128" s="202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T128" s="13"/>
      <c r="AU128" s="13"/>
      <c r="AV128" s="13"/>
      <c r="AW128" s="13"/>
      <c r="AX128" s="13"/>
    </row>
    <row r="129" spans="5:50">
      <c r="E129" s="201"/>
      <c r="F129" s="202"/>
      <c r="G129" s="203"/>
      <c r="H129" s="203"/>
      <c r="I129" s="203"/>
      <c r="J129" s="203"/>
      <c r="K129" s="203"/>
      <c r="L129" s="202"/>
      <c r="M129" s="202"/>
      <c r="N129" s="202"/>
      <c r="O129" s="202"/>
      <c r="P129" s="202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T129" s="13"/>
      <c r="AU129" s="13"/>
      <c r="AV129" s="13"/>
      <c r="AW129" s="13"/>
      <c r="AX129" s="13"/>
    </row>
    <row r="130" spans="5:50">
      <c r="E130" s="201"/>
      <c r="F130" s="202"/>
      <c r="G130" s="203"/>
      <c r="H130" s="203"/>
      <c r="I130" s="203"/>
      <c r="J130" s="203"/>
      <c r="K130" s="203"/>
      <c r="L130" s="202"/>
      <c r="M130" s="202"/>
      <c r="N130" s="202"/>
      <c r="O130" s="202"/>
      <c r="P130" s="202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T130" s="13"/>
      <c r="AU130" s="13"/>
      <c r="AV130" s="13"/>
      <c r="AW130" s="13"/>
      <c r="AX130" s="13"/>
    </row>
    <row r="131" spans="5:50">
      <c r="E131" s="201"/>
      <c r="F131" s="202"/>
      <c r="G131" s="203"/>
      <c r="H131" s="203"/>
      <c r="I131" s="203"/>
      <c r="J131" s="203"/>
      <c r="K131" s="203"/>
      <c r="L131" s="202"/>
      <c r="M131" s="202"/>
      <c r="N131" s="202"/>
      <c r="O131" s="202"/>
      <c r="P131" s="202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T131" s="13"/>
      <c r="AU131" s="13"/>
      <c r="AV131" s="13"/>
      <c r="AW131" s="13"/>
      <c r="AX131" s="13"/>
    </row>
    <row r="132" spans="5:50">
      <c r="E132" s="201"/>
      <c r="F132" s="202"/>
      <c r="G132" s="203"/>
      <c r="H132" s="203"/>
      <c r="I132" s="203"/>
      <c r="J132" s="203"/>
      <c r="K132" s="203"/>
      <c r="L132" s="202"/>
      <c r="M132" s="202"/>
      <c r="N132" s="202"/>
      <c r="O132" s="202"/>
      <c r="P132" s="202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T132" s="13"/>
      <c r="AU132" s="13"/>
      <c r="AV132" s="13"/>
      <c r="AW132" s="13"/>
      <c r="AX132" s="13"/>
    </row>
    <row r="133" spans="5:50">
      <c r="E133" s="201"/>
      <c r="F133" s="202"/>
      <c r="G133" s="203"/>
      <c r="H133" s="203"/>
      <c r="I133" s="203"/>
      <c r="J133" s="203"/>
      <c r="K133" s="203"/>
      <c r="L133" s="202"/>
      <c r="M133" s="202"/>
      <c r="N133" s="202"/>
      <c r="O133" s="202"/>
      <c r="P133" s="202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T133" s="13"/>
      <c r="AU133" s="13"/>
      <c r="AV133" s="13"/>
      <c r="AW133" s="13"/>
      <c r="AX133" s="13"/>
    </row>
    <row r="134" spans="5:50">
      <c r="E134" s="201"/>
      <c r="F134" s="202"/>
      <c r="G134" s="203"/>
      <c r="H134" s="203"/>
      <c r="I134" s="203"/>
      <c r="J134" s="203"/>
      <c r="K134" s="203"/>
      <c r="L134" s="202"/>
      <c r="M134" s="202"/>
      <c r="N134" s="202"/>
      <c r="O134" s="202"/>
      <c r="P134" s="202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T134" s="13"/>
      <c r="AU134" s="13"/>
      <c r="AV134" s="13"/>
      <c r="AW134" s="13"/>
      <c r="AX134" s="13"/>
    </row>
    <row r="135" spans="5:50">
      <c r="E135" s="201"/>
      <c r="F135" s="202"/>
      <c r="G135" s="203"/>
      <c r="H135" s="203"/>
      <c r="I135" s="203"/>
      <c r="J135" s="203"/>
      <c r="K135" s="203"/>
      <c r="L135" s="202"/>
      <c r="M135" s="202"/>
      <c r="N135" s="202"/>
      <c r="O135" s="202"/>
      <c r="P135" s="202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T135" s="13"/>
      <c r="AU135" s="13"/>
      <c r="AV135" s="13"/>
      <c r="AW135" s="13"/>
      <c r="AX135" s="13"/>
    </row>
    <row r="136" spans="5:50">
      <c r="E136" s="201"/>
      <c r="F136" s="202"/>
      <c r="G136" s="203"/>
      <c r="H136" s="203"/>
      <c r="I136" s="203"/>
      <c r="J136" s="203"/>
      <c r="K136" s="203"/>
      <c r="L136" s="202"/>
      <c r="M136" s="202"/>
      <c r="N136" s="202"/>
      <c r="O136" s="202"/>
      <c r="P136" s="202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T136" s="13"/>
      <c r="AU136" s="13"/>
      <c r="AV136" s="13"/>
      <c r="AW136" s="13"/>
      <c r="AX136" s="13"/>
    </row>
    <row r="137" spans="5:50">
      <c r="E137" s="201"/>
      <c r="F137" s="202"/>
      <c r="G137" s="203"/>
      <c r="H137" s="203"/>
      <c r="I137" s="203"/>
      <c r="J137" s="203"/>
      <c r="K137" s="203"/>
      <c r="L137" s="202"/>
      <c r="M137" s="202"/>
      <c r="N137" s="202"/>
      <c r="O137" s="202"/>
      <c r="P137" s="202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T137" s="13"/>
      <c r="AU137" s="13"/>
      <c r="AV137" s="13"/>
      <c r="AW137" s="13"/>
      <c r="AX137" s="13"/>
    </row>
    <row r="138" spans="5:50">
      <c r="E138" s="201"/>
      <c r="F138" s="202"/>
      <c r="G138" s="203"/>
      <c r="H138" s="203"/>
      <c r="I138" s="203"/>
      <c r="J138" s="203"/>
      <c r="K138" s="203"/>
      <c r="L138" s="202"/>
      <c r="M138" s="202"/>
      <c r="N138" s="202"/>
      <c r="O138" s="202"/>
      <c r="P138" s="202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T138" s="13"/>
      <c r="AU138" s="13"/>
      <c r="AV138" s="13"/>
      <c r="AW138" s="13"/>
      <c r="AX138" s="13"/>
    </row>
    <row r="139" spans="5:50">
      <c r="E139" s="201"/>
      <c r="F139" s="202"/>
      <c r="G139" s="203"/>
      <c r="H139" s="203"/>
      <c r="I139" s="203"/>
      <c r="J139" s="203"/>
      <c r="K139" s="203"/>
      <c r="L139" s="202"/>
      <c r="M139" s="202"/>
      <c r="N139" s="202"/>
      <c r="O139" s="202"/>
      <c r="P139" s="202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T139" s="13"/>
      <c r="AU139" s="13"/>
      <c r="AV139" s="13"/>
      <c r="AW139" s="13"/>
      <c r="AX139" s="13"/>
    </row>
    <row r="140" spans="5:50">
      <c r="E140" s="201"/>
      <c r="F140" s="202"/>
      <c r="G140" s="203"/>
      <c r="H140" s="203"/>
      <c r="I140" s="203"/>
      <c r="J140" s="203"/>
      <c r="K140" s="203"/>
      <c r="L140" s="202"/>
      <c r="M140" s="202"/>
      <c r="N140" s="202"/>
      <c r="O140" s="202"/>
      <c r="P140" s="202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T140" s="13"/>
      <c r="AU140" s="13"/>
      <c r="AV140" s="13"/>
      <c r="AW140" s="13"/>
      <c r="AX140" s="13"/>
    </row>
    <row r="141" spans="5:50">
      <c r="E141" s="201"/>
      <c r="F141" s="202"/>
      <c r="G141" s="203"/>
      <c r="H141" s="203"/>
      <c r="I141" s="203"/>
      <c r="J141" s="203"/>
      <c r="K141" s="203"/>
      <c r="L141" s="202"/>
      <c r="M141" s="202"/>
      <c r="N141" s="202"/>
      <c r="O141" s="202"/>
      <c r="P141" s="202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T141" s="13"/>
      <c r="AU141" s="13"/>
      <c r="AV141" s="13"/>
      <c r="AW141" s="13"/>
      <c r="AX141" s="13"/>
    </row>
    <row r="142" spans="5:50">
      <c r="E142" s="201"/>
      <c r="F142" s="202"/>
      <c r="G142" s="203"/>
      <c r="H142" s="203"/>
      <c r="I142" s="203"/>
      <c r="J142" s="203"/>
      <c r="K142" s="203"/>
      <c r="L142" s="202"/>
      <c r="M142" s="202"/>
      <c r="N142" s="202"/>
      <c r="O142" s="202"/>
      <c r="P142" s="202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T142" s="13"/>
      <c r="AU142" s="13"/>
      <c r="AV142" s="13"/>
      <c r="AW142" s="13"/>
      <c r="AX142" s="13"/>
    </row>
    <row r="143" spans="5:50">
      <c r="E143" s="201"/>
      <c r="F143" s="202"/>
      <c r="G143" s="203"/>
      <c r="H143" s="203"/>
      <c r="I143" s="203"/>
      <c r="J143" s="203"/>
      <c r="K143" s="203"/>
      <c r="L143" s="202"/>
      <c r="M143" s="202"/>
      <c r="N143" s="202"/>
      <c r="O143" s="202"/>
      <c r="P143" s="202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T143" s="13"/>
      <c r="AU143" s="13"/>
      <c r="AV143" s="13"/>
      <c r="AW143" s="13"/>
      <c r="AX143" s="13"/>
    </row>
    <row r="144" spans="5:50">
      <c r="E144" s="201"/>
      <c r="F144" s="202"/>
      <c r="G144" s="203"/>
      <c r="H144" s="203"/>
      <c r="I144" s="203"/>
      <c r="J144" s="203"/>
      <c r="K144" s="203"/>
      <c r="L144" s="202"/>
      <c r="M144" s="202"/>
      <c r="N144" s="202"/>
      <c r="O144" s="202"/>
      <c r="P144" s="202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T144" s="13"/>
      <c r="AU144" s="13"/>
      <c r="AV144" s="13"/>
      <c r="AW144" s="13"/>
      <c r="AX144" s="13"/>
    </row>
    <row r="145" spans="5:50">
      <c r="E145" s="201"/>
      <c r="F145" s="202"/>
      <c r="G145" s="203"/>
      <c r="H145" s="203"/>
      <c r="I145" s="203"/>
      <c r="J145" s="203"/>
      <c r="K145" s="203"/>
      <c r="L145" s="202"/>
      <c r="M145" s="202"/>
      <c r="N145" s="202"/>
      <c r="O145" s="202"/>
      <c r="P145" s="202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T145" s="13"/>
      <c r="AU145" s="13"/>
      <c r="AV145" s="13"/>
      <c r="AW145" s="13"/>
      <c r="AX145" s="13"/>
    </row>
    <row r="146" spans="5:50">
      <c r="E146" s="201"/>
      <c r="F146" s="202"/>
      <c r="G146" s="203"/>
      <c r="H146" s="203"/>
      <c r="I146" s="203"/>
      <c r="J146" s="203"/>
      <c r="K146" s="203"/>
      <c r="L146" s="202"/>
      <c r="M146" s="202"/>
      <c r="N146" s="202"/>
      <c r="O146" s="202"/>
      <c r="P146" s="202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  <c r="AR146" s="13"/>
      <c r="AT146" s="13"/>
      <c r="AU146" s="13"/>
      <c r="AV146" s="13"/>
      <c r="AW146" s="13"/>
      <c r="AX146" s="13"/>
    </row>
    <row r="147" spans="5:50">
      <c r="E147" s="201"/>
      <c r="F147" s="202"/>
      <c r="G147" s="203"/>
      <c r="H147" s="203"/>
      <c r="I147" s="203"/>
      <c r="J147" s="203"/>
      <c r="K147" s="203"/>
      <c r="L147" s="202"/>
      <c r="M147" s="202"/>
      <c r="N147" s="202"/>
      <c r="O147" s="202"/>
      <c r="P147" s="202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  <c r="AT147" s="13"/>
      <c r="AU147" s="13"/>
      <c r="AV147" s="13"/>
      <c r="AW147" s="13"/>
      <c r="AX147" s="13"/>
    </row>
    <row r="148" spans="5:50">
      <c r="E148" s="201"/>
      <c r="F148" s="202"/>
      <c r="G148" s="203"/>
      <c r="H148" s="203"/>
      <c r="I148" s="203"/>
      <c r="J148" s="203"/>
      <c r="K148" s="203"/>
      <c r="L148" s="202"/>
      <c r="M148" s="202"/>
      <c r="N148" s="202"/>
      <c r="O148" s="202"/>
      <c r="P148" s="202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T148" s="13"/>
      <c r="AU148" s="13"/>
      <c r="AV148" s="13"/>
      <c r="AW148" s="13"/>
      <c r="AX148" s="13"/>
    </row>
    <row r="149" spans="5:50">
      <c r="E149" s="201"/>
      <c r="F149" s="202"/>
      <c r="G149" s="203"/>
      <c r="H149" s="203"/>
      <c r="I149" s="203"/>
      <c r="J149" s="203"/>
      <c r="K149" s="203"/>
      <c r="L149" s="202"/>
      <c r="M149" s="202"/>
      <c r="N149" s="202"/>
      <c r="O149" s="202"/>
      <c r="P149" s="202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T149" s="13"/>
      <c r="AU149" s="13"/>
      <c r="AV149" s="13"/>
      <c r="AW149" s="13"/>
      <c r="AX149" s="13"/>
    </row>
    <row r="150" spans="5:50">
      <c r="E150" s="201"/>
      <c r="F150" s="202"/>
      <c r="G150" s="203"/>
      <c r="H150" s="203"/>
      <c r="I150" s="203"/>
      <c r="J150" s="203"/>
      <c r="K150" s="203"/>
      <c r="L150" s="202"/>
      <c r="M150" s="202"/>
      <c r="N150" s="202"/>
      <c r="O150" s="202"/>
      <c r="P150" s="202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T150" s="13"/>
      <c r="AU150" s="13"/>
      <c r="AV150" s="13"/>
      <c r="AW150" s="13"/>
      <c r="AX150" s="13"/>
    </row>
    <row r="151" spans="5:50">
      <c r="E151" s="201"/>
      <c r="F151" s="202"/>
      <c r="G151" s="203"/>
      <c r="H151" s="203"/>
      <c r="I151" s="203"/>
      <c r="J151" s="203"/>
      <c r="K151" s="203"/>
      <c r="L151" s="202"/>
      <c r="M151" s="202"/>
      <c r="N151" s="202"/>
      <c r="O151" s="202"/>
      <c r="P151" s="202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  <c r="AR151" s="13"/>
      <c r="AT151" s="13"/>
      <c r="AU151" s="13"/>
      <c r="AV151" s="13"/>
      <c r="AW151" s="13"/>
      <c r="AX151" s="13"/>
    </row>
    <row r="152" spans="5:50">
      <c r="E152" s="201"/>
      <c r="F152" s="202"/>
      <c r="G152" s="203"/>
      <c r="H152" s="203"/>
      <c r="I152" s="203"/>
      <c r="J152" s="203"/>
      <c r="K152" s="203"/>
      <c r="L152" s="202"/>
      <c r="M152" s="202"/>
      <c r="N152" s="202"/>
      <c r="O152" s="202"/>
      <c r="P152" s="202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T152" s="13"/>
      <c r="AU152" s="13"/>
      <c r="AV152" s="13"/>
      <c r="AW152" s="13"/>
      <c r="AX152" s="13"/>
    </row>
    <row r="153" spans="5:50">
      <c r="E153" s="201"/>
      <c r="F153" s="202"/>
      <c r="G153" s="203"/>
      <c r="H153" s="203"/>
      <c r="I153" s="203"/>
      <c r="J153" s="203"/>
      <c r="K153" s="203"/>
      <c r="L153" s="202"/>
      <c r="M153" s="202"/>
      <c r="N153" s="202"/>
      <c r="O153" s="202"/>
      <c r="P153" s="202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T153" s="13"/>
      <c r="AU153" s="13"/>
      <c r="AV153" s="13"/>
      <c r="AW153" s="13"/>
      <c r="AX153" s="13"/>
    </row>
    <row r="154" spans="5:50">
      <c r="E154" s="201"/>
      <c r="F154" s="202"/>
      <c r="G154" s="203"/>
      <c r="H154" s="203"/>
      <c r="I154" s="203"/>
      <c r="J154" s="203"/>
      <c r="K154" s="203"/>
      <c r="L154" s="202"/>
      <c r="M154" s="202"/>
      <c r="N154" s="202"/>
      <c r="O154" s="202"/>
      <c r="P154" s="202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T154" s="13"/>
      <c r="AU154" s="13"/>
      <c r="AV154" s="13"/>
      <c r="AW154" s="13"/>
      <c r="AX154" s="13"/>
    </row>
    <row r="155" spans="5:50">
      <c r="E155" s="201"/>
      <c r="F155" s="202"/>
      <c r="G155" s="203"/>
      <c r="H155" s="203"/>
      <c r="I155" s="203"/>
      <c r="J155" s="203"/>
      <c r="K155" s="203"/>
      <c r="L155" s="202"/>
      <c r="M155" s="202"/>
      <c r="N155" s="202"/>
      <c r="O155" s="202"/>
      <c r="P155" s="202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T155" s="13"/>
      <c r="AU155" s="13"/>
      <c r="AV155" s="13"/>
      <c r="AW155" s="13"/>
      <c r="AX155" s="13"/>
    </row>
    <row r="156" spans="5:50">
      <c r="E156" s="201"/>
      <c r="F156" s="202"/>
      <c r="G156" s="203"/>
      <c r="H156" s="203"/>
      <c r="I156" s="203"/>
      <c r="J156" s="203"/>
      <c r="K156" s="203"/>
      <c r="L156" s="202"/>
      <c r="M156" s="202"/>
      <c r="N156" s="202"/>
      <c r="O156" s="202"/>
      <c r="P156" s="202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  <c r="AT156" s="13"/>
      <c r="AU156" s="13"/>
      <c r="AV156" s="13"/>
      <c r="AW156" s="13"/>
      <c r="AX156" s="13"/>
    </row>
    <row r="157" spans="5:50">
      <c r="E157" s="201"/>
      <c r="F157" s="202"/>
      <c r="G157" s="203"/>
      <c r="H157" s="203"/>
      <c r="I157" s="203"/>
      <c r="J157" s="203"/>
      <c r="K157" s="203"/>
      <c r="L157" s="202"/>
      <c r="M157" s="202"/>
      <c r="N157" s="202"/>
      <c r="O157" s="202"/>
      <c r="P157" s="202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  <c r="AR157" s="13"/>
      <c r="AT157" s="13"/>
      <c r="AU157" s="13"/>
      <c r="AV157" s="13"/>
      <c r="AW157" s="13"/>
      <c r="AX157" s="13"/>
    </row>
    <row r="158" spans="5:50">
      <c r="E158" s="201"/>
      <c r="F158" s="202"/>
      <c r="G158" s="203"/>
      <c r="H158" s="203"/>
      <c r="I158" s="203"/>
      <c r="J158" s="203"/>
      <c r="K158" s="203"/>
      <c r="L158" s="202"/>
      <c r="M158" s="202"/>
      <c r="N158" s="202"/>
      <c r="O158" s="202"/>
      <c r="P158" s="202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T158" s="13"/>
      <c r="AU158" s="13"/>
      <c r="AV158" s="13"/>
      <c r="AW158" s="13"/>
      <c r="AX158" s="13"/>
    </row>
    <row r="159" spans="5:50">
      <c r="E159" s="201"/>
      <c r="F159" s="202"/>
      <c r="G159" s="203"/>
      <c r="H159" s="203"/>
      <c r="I159" s="203"/>
      <c r="J159" s="203"/>
      <c r="K159" s="203"/>
      <c r="L159" s="202"/>
      <c r="M159" s="202"/>
      <c r="N159" s="202"/>
      <c r="O159" s="202"/>
      <c r="P159" s="202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T159" s="13"/>
      <c r="AU159" s="13"/>
      <c r="AV159" s="13"/>
      <c r="AW159" s="13"/>
      <c r="AX159" s="13"/>
    </row>
    <row r="160" spans="5:50">
      <c r="E160" s="201"/>
      <c r="F160" s="202"/>
      <c r="G160" s="203"/>
      <c r="H160" s="203"/>
      <c r="I160" s="203"/>
      <c r="J160" s="203"/>
      <c r="K160" s="203"/>
      <c r="L160" s="202"/>
      <c r="M160" s="202"/>
      <c r="N160" s="202"/>
      <c r="O160" s="202"/>
      <c r="P160" s="202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T160" s="13"/>
      <c r="AU160" s="13"/>
      <c r="AV160" s="13"/>
      <c r="AW160" s="13"/>
      <c r="AX160" s="13"/>
    </row>
    <row r="161" spans="5:50">
      <c r="E161" s="201"/>
      <c r="F161" s="202"/>
      <c r="G161" s="203"/>
      <c r="H161" s="203"/>
      <c r="I161" s="203"/>
      <c r="J161" s="203"/>
      <c r="K161" s="203"/>
      <c r="L161" s="202"/>
      <c r="M161" s="202"/>
      <c r="N161" s="202"/>
      <c r="O161" s="202"/>
      <c r="P161" s="202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  <c r="AT161" s="13"/>
      <c r="AU161" s="13"/>
      <c r="AV161" s="13"/>
      <c r="AW161" s="13"/>
      <c r="AX161" s="13"/>
    </row>
    <row r="162" spans="5:50">
      <c r="E162" s="201"/>
      <c r="F162" s="202"/>
      <c r="G162" s="203"/>
      <c r="H162" s="203"/>
      <c r="I162" s="203"/>
      <c r="J162" s="203"/>
      <c r="K162" s="203"/>
      <c r="L162" s="202"/>
      <c r="M162" s="202"/>
      <c r="N162" s="202"/>
      <c r="O162" s="202"/>
      <c r="P162" s="202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  <c r="AT162" s="13"/>
      <c r="AU162" s="13"/>
      <c r="AV162" s="13"/>
      <c r="AW162" s="13"/>
      <c r="AX162" s="13"/>
    </row>
    <row r="163" spans="5:50">
      <c r="E163" s="201"/>
      <c r="F163" s="202"/>
      <c r="G163" s="203"/>
      <c r="H163" s="203"/>
      <c r="I163" s="203"/>
      <c r="J163" s="203"/>
      <c r="K163" s="203"/>
      <c r="L163" s="202"/>
      <c r="M163" s="202"/>
      <c r="N163" s="202"/>
      <c r="O163" s="202"/>
      <c r="P163" s="202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T163" s="13"/>
      <c r="AU163" s="13"/>
      <c r="AV163" s="13"/>
      <c r="AW163" s="13"/>
      <c r="AX163" s="13"/>
    </row>
    <row r="164" spans="5:50">
      <c r="E164" s="201"/>
      <c r="F164" s="202"/>
      <c r="G164" s="203"/>
      <c r="H164" s="203"/>
      <c r="I164" s="203"/>
      <c r="J164" s="203"/>
      <c r="K164" s="203"/>
      <c r="L164" s="202"/>
      <c r="M164" s="202"/>
      <c r="N164" s="202"/>
      <c r="O164" s="202"/>
      <c r="P164" s="202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T164" s="13"/>
      <c r="AU164" s="13"/>
      <c r="AV164" s="13"/>
      <c r="AW164" s="13"/>
      <c r="AX164" s="13"/>
    </row>
    <row r="165" spans="5:50">
      <c r="E165" s="201"/>
      <c r="F165" s="202"/>
      <c r="G165" s="203"/>
      <c r="H165" s="203"/>
      <c r="I165" s="203"/>
      <c r="J165" s="203"/>
      <c r="K165" s="203"/>
      <c r="L165" s="202"/>
      <c r="M165" s="202"/>
      <c r="N165" s="202"/>
      <c r="O165" s="202"/>
      <c r="P165" s="202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T165" s="13"/>
      <c r="AU165" s="13"/>
      <c r="AV165" s="13"/>
      <c r="AW165" s="13"/>
      <c r="AX165" s="13"/>
    </row>
    <row r="166" spans="5:50">
      <c r="E166" s="201"/>
      <c r="F166" s="202"/>
      <c r="G166" s="203"/>
      <c r="H166" s="203"/>
      <c r="I166" s="203"/>
      <c r="J166" s="203"/>
      <c r="K166" s="203"/>
      <c r="L166" s="202"/>
      <c r="M166" s="202"/>
      <c r="N166" s="202"/>
      <c r="O166" s="202"/>
      <c r="P166" s="202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T166" s="13"/>
      <c r="AU166" s="13"/>
      <c r="AV166" s="13"/>
      <c r="AW166" s="13"/>
      <c r="AX166" s="13"/>
    </row>
    <row r="167" spans="5:50">
      <c r="E167" s="201"/>
      <c r="F167" s="202"/>
      <c r="G167" s="203"/>
      <c r="H167" s="203"/>
      <c r="I167" s="203"/>
      <c r="J167" s="203"/>
      <c r="K167" s="203"/>
      <c r="L167" s="202"/>
      <c r="M167" s="202"/>
      <c r="N167" s="202"/>
      <c r="O167" s="202"/>
      <c r="P167" s="202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13"/>
      <c r="AT167" s="13"/>
      <c r="AU167" s="13"/>
      <c r="AV167" s="13"/>
      <c r="AW167" s="13"/>
      <c r="AX167" s="13"/>
    </row>
    <row r="168" spans="5:50">
      <c r="E168" s="201"/>
      <c r="F168" s="202"/>
      <c r="G168" s="203"/>
      <c r="H168" s="203"/>
      <c r="I168" s="203"/>
      <c r="J168" s="203"/>
      <c r="K168" s="203"/>
      <c r="L168" s="202"/>
      <c r="M168" s="202"/>
      <c r="N168" s="202"/>
      <c r="O168" s="202"/>
      <c r="P168" s="202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T168" s="13"/>
      <c r="AU168" s="13"/>
      <c r="AV168" s="13"/>
      <c r="AW168" s="13"/>
      <c r="AX168" s="13"/>
    </row>
    <row r="169" spans="5:50">
      <c r="E169" s="201"/>
      <c r="F169" s="202"/>
      <c r="G169" s="203"/>
      <c r="H169" s="203"/>
      <c r="I169" s="203"/>
      <c r="J169" s="203"/>
      <c r="K169" s="203"/>
      <c r="L169" s="202"/>
      <c r="M169" s="202"/>
      <c r="N169" s="202"/>
      <c r="O169" s="202"/>
      <c r="P169" s="202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T169" s="13"/>
      <c r="AU169" s="13"/>
      <c r="AV169" s="13"/>
      <c r="AW169" s="13"/>
      <c r="AX169" s="13"/>
    </row>
    <row r="170" spans="5:50">
      <c r="E170" s="201"/>
      <c r="F170" s="202"/>
      <c r="G170" s="203"/>
      <c r="H170" s="203"/>
      <c r="I170" s="203"/>
      <c r="J170" s="203"/>
      <c r="K170" s="203"/>
      <c r="L170" s="202"/>
      <c r="M170" s="202"/>
      <c r="N170" s="202"/>
      <c r="O170" s="202"/>
      <c r="P170" s="202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  <c r="AR170" s="13"/>
      <c r="AT170" s="13"/>
      <c r="AU170" s="13"/>
      <c r="AV170" s="13"/>
      <c r="AW170" s="13"/>
      <c r="AX170" s="13"/>
    </row>
    <row r="171" spans="5:50">
      <c r="E171" s="201"/>
      <c r="F171" s="202"/>
      <c r="G171" s="203"/>
      <c r="H171" s="203"/>
      <c r="I171" s="203"/>
      <c r="J171" s="203"/>
      <c r="K171" s="203"/>
      <c r="L171" s="202"/>
      <c r="M171" s="202"/>
      <c r="N171" s="202"/>
      <c r="O171" s="202"/>
      <c r="P171" s="202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/>
      <c r="AT171" s="13"/>
      <c r="AU171" s="13"/>
      <c r="AV171" s="13"/>
      <c r="AW171" s="13"/>
      <c r="AX171" s="13"/>
    </row>
    <row r="172" spans="5:50">
      <c r="E172" s="201"/>
      <c r="F172" s="202"/>
      <c r="G172" s="203"/>
      <c r="H172" s="203"/>
      <c r="I172" s="203"/>
      <c r="J172" s="203"/>
      <c r="K172" s="203"/>
      <c r="L172" s="202"/>
      <c r="M172" s="202"/>
      <c r="N172" s="202"/>
      <c r="O172" s="202"/>
      <c r="P172" s="202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  <c r="AR172" s="13"/>
      <c r="AT172" s="13"/>
      <c r="AU172" s="13"/>
      <c r="AV172" s="13"/>
      <c r="AW172" s="13"/>
      <c r="AX172" s="13"/>
    </row>
    <row r="173" spans="5:50">
      <c r="E173" s="201"/>
      <c r="F173" s="202"/>
      <c r="G173" s="203"/>
      <c r="H173" s="203"/>
      <c r="I173" s="203"/>
      <c r="J173" s="203"/>
      <c r="K173" s="203"/>
      <c r="L173" s="202"/>
      <c r="M173" s="202"/>
      <c r="N173" s="202"/>
      <c r="O173" s="202"/>
      <c r="P173" s="202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  <c r="AT173" s="13"/>
      <c r="AU173" s="13"/>
      <c r="AV173" s="13"/>
      <c r="AW173" s="13"/>
      <c r="AX173" s="13"/>
    </row>
    <row r="174" spans="5:50">
      <c r="E174" s="201"/>
      <c r="F174" s="202"/>
      <c r="G174" s="203"/>
      <c r="H174" s="203"/>
      <c r="I174" s="203"/>
      <c r="J174" s="203"/>
      <c r="K174" s="203"/>
      <c r="L174" s="202"/>
      <c r="M174" s="202"/>
      <c r="N174" s="202"/>
      <c r="O174" s="202"/>
      <c r="P174" s="202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13"/>
      <c r="AT174" s="13"/>
      <c r="AU174" s="13"/>
      <c r="AV174" s="13"/>
      <c r="AW174" s="13"/>
      <c r="AX174" s="13"/>
    </row>
    <row r="175" spans="5:50">
      <c r="E175" s="201"/>
      <c r="F175" s="202"/>
      <c r="G175" s="203"/>
      <c r="H175" s="203"/>
      <c r="I175" s="203"/>
      <c r="J175" s="203"/>
      <c r="K175" s="203"/>
      <c r="L175" s="202"/>
      <c r="M175" s="202"/>
      <c r="N175" s="202"/>
      <c r="O175" s="202"/>
      <c r="P175" s="202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T175" s="13"/>
      <c r="AU175" s="13"/>
      <c r="AV175" s="13"/>
      <c r="AW175" s="13"/>
      <c r="AX175" s="13"/>
    </row>
    <row r="176" spans="5:50">
      <c r="E176" s="201"/>
      <c r="F176" s="202"/>
      <c r="G176" s="203"/>
      <c r="H176" s="203"/>
      <c r="I176" s="203"/>
      <c r="J176" s="203"/>
      <c r="K176" s="203"/>
      <c r="L176" s="202"/>
      <c r="M176" s="202"/>
      <c r="N176" s="202"/>
      <c r="O176" s="202"/>
      <c r="P176" s="202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T176" s="13"/>
      <c r="AU176" s="13"/>
      <c r="AV176" s="13"/>
      <c r="AW176" s="13"/>
      <c r="AX176" s="13"/>
    </row>
    <row r="177" spans="5:50">
      <c r="E177" s="201"/>
      <c r="F177" s="202"/>
      <c r="G177" s="203"/>
      <c r="H177" s="203"/>
      <c r="I177" s="203"/>
      <c r="J177" s="203"/>
      <c r="K177" s="203"/>
      <c r="L177" s="202"/>
      <c r="M177" s="202"/>
      <c r="N177" s="202"/>
      <c r="O177" s="202"/>
      <c r="P177" s="202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  <c r="AQ177" s="13"/>
      <c r="AR177" s="13"/>
      <c r="AT177" s="13"/>
      <c r="AU177" s="13"/>
      <c r="AV177" s="13"/>
      <c r="AW177" s="13"/>
      <c r="AX177" s="13"/>
    </row>
    <row r="178" spans="5:50">
      <c r="E178" s="201"/>
      <c r="F178" s="202"/>
      <c r="G178" s="203"/>
      <c r="H178" s="203"/>
      <c r="I178" s="203"/>
      <c r="J178" s="203"/>
      <c r="K178" s="203"/>
      <c r="L178" s="202"/>
      <c r="M178" s="202"/>
      <c r="N178" s="202"/>
      <c r="O178" s="202"/>
      <c r="P178" s="202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13"/>
      <c r="AR178" s="13"/>
      <c r="AT178" s="13"/>
      <c r="AU178" s="13"/>
      <c r="AV178" s="13"/>
      <c r="AW178" s="13"/>
      <c r="AX178" s="13"/>
    </row>
    <row r="179" spans="5:50">
      <c r="E179" s="201"/>
      <c r="F179" s="202"/>
      <c r="G179" s="203"/>
      <c r="H179" s="203"/>
      <c r="I179" s="203"/>
      <c r="J179" s="203"/>
      <c r="K179" s="203"/>
      <c r="L179" s="202"/>
      <c r="M179" s="202"/>
      <c r="N179" s="202"/>
      <c r="O179" s="202"/>
      <c r="P179" s="202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13"/>
      <c r="AT179" s="13"/>
      <c r="AU179" s="13"/>
      <c r="AV179" s="13"/>
      <c r="AW179" s="13"/>
      <c r="AX179" s="13"/>
    </row>
    <row r="180" spans="5:50">
      <c r="E180" s="201"/>
      <c r="F180" s="202"/>
      <c r="G180" s="203"/>
      <c r="H180" s="203"/>
      <c r="I180" s="203"/>
      <c r="J180" s="203"/>
      <c r="K180" s="203"/>
      <c r="L180" s="202"/>
      <c r="M180" s="202"/>
      <c r="N180" s="202"/>
      <c r="O180" s="202"/>
      <c r="P180" s="202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  <c r="AR180" s="13"/>
      <c r="AT180" s="13"/>
      <c r="AU180" s="13"/>
      <c r="AV180" s="13"/>
      <c r="AW180" s="13"/>
      <c r="AX180" s="13"/>
    </row>
    <row r="181" spans="5:50">
      <c r="E181" s="201"/>
      <c r="F181" s="202"/>
      <c r="G181" s="203"/>
      <c r="H181" s="203"/>
      <c r="I181" s="203"/>
      <c r="J181" s="203"/>
      <c r="K181" s="203"/>
      <c r="L181" s="202"/>
      <c r="M181" s="202"/>
      <c r="N181" s="202"/>
      <c r="O181" s="202"/>
      <c r="P181" s="202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  <c r="AQ181" s="13"/>
      <c r="AR181" s="13"/>
      <c r="AT181" s="13"/>
      <c r="AU181" s="13"/>
      <c r="AV181" s="13"/>
      <c r="AW181" s="13"/>
      <c r="AX181" s="13"/>
    </row>
    <row r="182" spans="5:50">
      <c r="E182" s="201"/>
      <c r="F182" s="202"/>
      <c r="G182" s="203"/>
      <c r="H182" s="203"/>
      <c r="I182" s="203"/>
      <c r="J182" s="203"/>
      <c r="K182" s="203"/>
      <c r="L182" s="202"/>
      <c r="M182" s="202"/>
      <c r="N182" s="202"/>
      <c r="O182" s="202"/>
      <c r="P182" s="202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  <c r="AR182" s="13"/>
      <c r="AT182" s="13"/>
      <c r="AU182" s="13"/>
      <c r="AV182" s="13"/>
      <c r="AW182" s="13"/>
      <c r="AX182" s="13"/>
    </row>
    <row r="183" spans="5:50">
      <c r="E183" s="201"/>
      <c r="F183" s="202"/>
      <c r="G183" s="203"/>
      <c r="H183" s="203"/>
      <c r="I183" s="203"/>
      <c r="J183" s="203"/>
      <c r="K183" s="203"/>
      <c r="L183" s="202"/>
      <c r="M183" s="202"/>
      <c r="N183" s="202"/>
      <c r="O183" s="202"/>
      <c r="P183" s="202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  <c r="AR183" s="13"/>
      <c r="AT183" s="13"/>
      <c r="AU183" s="13"/>
      <c r="AV183" s="13"/>
      <c r="AW183" s="13"/>
      <c r="AX183" s="13"/>
    </row>
    <row r="184" spans="5:50">
      <c r="E184" s="201"/>
      <c r="F184" s="202"/>
      <c r="G184" s="203"/>
      <c r="H184" s="203"/>
      <c r="I184" s="203"/>
      <c r="J184" s="203"/>
      <c r="K184" s="203"/>
      <c r="L184" s="202"/>
      <c r="M184" s="202"/>
      <c r="N184" s="202"/>
      <c r="O184" s="202"/>
      <c r="P184" s="202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  <c r="AR184" s="13"/>
      <c r="AT184" s="13"/>
      <c r="AU184" s="13"/>
      <c r="AV184" s="13"/>
      <c r="AW184" s="13"/>
      <c r="AX184" s="13"/>
    </row>
    <row r="185" spans="5:50">
      <c r="E185" s="201"/>
      <c r="F185" s="202"/>
      <c r="G185" s="203"/>
      <c r="H185" s="203"/>
      <c r="I185" s="203"/>
      <c r="J185" s="203"/>
      <c r="K185" s="203"/>
      <c r="L185" s="202"/>
      <c r="M185" s="202"/>
      <c r="N185" s="202"/>
      <c r="O185" s="202"/>
      <c r="P185" s="202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  <c r="AR185" s="13"/>
      <c r="AT185" s="13"/>
      <c r="AU185" s="13"/>
      <c r="AV185" s="13"/>
      <c r="AW185" s="13"/>
      <c r="AX185" s="13"/>
    </row>
    <row r="186" spans="5:50">
      <c r="E186" s="201"/>
      <c r="F186" s="202"/>
      <c r="G186" s="203"/>
      <c r="H186" s="203"/>
      <c r="I186" s="203"/>
      <c r="J186" s="203"/>
      <c r="K186" s="203"/>
      <c r="L186" s="202"/>
      <c r="M186" s="202"/>
      <c r="N186" s="202"/>
      <c r="O186" s="202"/>
      <c r="P186" s="202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  <c r="AR186" s="13"/>
      <c r="AT186" s="13"/>
      <c r="AU186" s="13"/>
      <c r="AV186" s="13"/>
      <c r="AW186" s="13"/>
      <c r="AX186" s="13"/>
    </row>
    <row r="187" spans="5:50">
      <c r="E187" s="201"/>
      <c r="F187" s="202"/>
      <c r="G187" s="203"/>
      <c r="H187" s="203"/>
      <c r="I187" s="203"/>
      <c r="J187" s="203"/>
      <c r="K187" s="203"/>
      <c r="L187" s="202"/>
      <c r="M187" s="202"/>
      <c r="N187" s="202"/>
      <c r="O187" s="202"/>
      <c r="P187" s="202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  <c r="AQ187" s="13"/>
      <c r="AR187" s="13"/>
      <c r="AT187" s="13"/>
      <c r="AU187" s="13"/>
      <c r="AV187" s="13"/>
      <c r="AW187" s="13"/>
      <c r="AX187" s="13"/>
    </row>
    <row r="188" spans="5:50">
      <c r="E188" s="201"/>
      <c r="F188" s="202"/>
      <c r="G188" s="203"/>
      <c r="H188" s="203"/>
      <c r="I188" s="203"/>
      <c r="J188" s="203"/>
      <c r="K188" s="203"/>
      <c r="L188" s="202"/>
      <c r="M188" s="202"/>
      <c r="N188" s="202"/>
      <c r="O188" s="202"/>
      <c r="P188" s="202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3"/>
      <c r="AT188" s="13"/>
      <c r="AU188" s="13"/>
      <c r="AV188" s="13"/>
      <c r="AW188" s="13"/>
      <c r="AX188" s="13"/>
    </row>
    <row r="189" spans="5:50">
      <c r="E189" s="201"/>
      <c r="F189" s="202"/>
      <c r="G189" s="203"/>
      <c r="H189" s="203"/>
      <c r="I189" s="203"/>
      <c r="J189" s="203"/>
      <c r="K189" s="203"/>
      <c r="L189" s="202"/>
      <c r="M189" s="202"/>
      <c r="N189" s="202"/>
      <c r="O189" s="202"/>
      <c r="P189" s="202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  <c r="AQ189" s="13"/>
      <c r="AR189" s="13"/>
      <c r="AT189" s="13"/>
      <c r="AU189" s="13"/>
      <c r="AV189" s="13"/>
      <c r="AW189" s="13"/>
      <c r="AX189" s="13"/>
    </row>
    <row r="190" spans="5:50">
      <c r="E190" s="201"/>
      <c r="F190" s="202"/>
      <c r="G190" s="203"/>
      <c r="H190" s="203"/>
      <c r="I190" s="203"/>
      <c r="J190" s="203"/>
      <c r="K190" s="203"/>
      <c r="L190" s="202"/>
      <c r="M190" s="202"/>
      <c r="N190" s="202"/>
      <c r="O190" s="202"/>
      <c r="P190" s="202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  <c r="AR190" s="13"/>
      <c r="AT190" s="13"/>
      <c r="AU190" s="13"/>
      <c r="AV190" s="13"/>
      <c r="AW190" s="13"/>
      <c r="AX190" s="13"/>
    </row>
    <row r="191" spans="5:50">
      <c r="E191" s="201"/>
      <c r="F191" s="202"/>
      <c r="G191" s="203"/>
      <c r="H191" s="203"/>
      <c r="I191" s="203"/>
      <c r="J191" s="203"/>
      <c r="K191" s="203"/>
      <c r="L191" s="202"/>
      <c r="M191" s="202"/>
      <c r="N191" s="202"/>
      <c r="O191" s="202"/>
      <c r="P191" s="202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  <c r="AR191" s="13"/>
      <c r="AT191" s="13"/>
      <c r="AU191" s="13"/>
      <c r="AV191" s="13"/>
      <c r="AW191" s="13"/>
      <c r="AX191" s="13"/>
    </row>
    <row r="192" spans="5:50">
      <c r="E192" s="201"/>
      <c r="F192" s="202"/>
      <c r="G192" s="203"/>
      <c r="H192" s="203"/>
      <c r="I192" s="203"/>
      <c r="J192" s="203"/>
      <c r="K192" s="203"/>
      <c r="L192" s="202"/>
      <c r="M192" s="202"/>
      <c r="N192" s="202"/>
      <c r="O192" s="202"/>
      <c r="P192" s="202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  <c r="AQ192" s="13"/>
      <c r="AR192" s="13"/>
      <c r="AT192" s="13"/>
      <c r="AU192" s="13"/>
      <c r="AV192" s="13"/>
      <c r="AW192" s="13"/>
      <c r="AX192" s="13"/>
    </row>
    <row r="193" spans="5:50">
      <c r="E193" s="201"/>
      <c r="F193" s="202"/>
      <c r="G193" s="203"/>
      <c r="H193" s="203"/>
      <c r="I193" s="203"/>
      <c r="J193" s="203"/>
      <c r="K193" s="203"/>
      <c r="L193" s="202"/>
      <c r="M193" s="202"/>
      <c r="N193" s="202"/>
      <c r="O193" s="202"/>
      <c r="P193" s="202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  <c r="AQ193" s="13"/>
      <c r="AR193" s="13"/>
      <c r="AT193" s="13"/>
      <c r="AU193" s="13"/>
      <c r="AV193" s="13"/>
      <c r="AW193" s="13"/>
      <c r="AX193" s="13"/>
    </row>
    <row r="194" spans="5:50">
      <c r="E194" s="201"/>
      <c r="F194" s="202"/>
      <c r="G194" s="203"/>
      <c r="H194" s="203"/>
      <c r="I194" s="203"/>
      <c r="J194" s="203"/>
      <c r="K194" s="203"/>
      <c r="L194" s="202"/>
      <c r="M194" s="202"/>
      <c r="N194" s="202"/>
      <c r="O194" s="202"/>
      <c r="P194" s="202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  <c r="AQ194" s="13"/>
      <c r="AR194" s="13"/>
      <c r="AT194" s="13"/>
      <c r="AU194" s="13"/>
      <c r="AV194" s="13"/>
      <c r="AW194" s="13"/>
      <c r="AX194" s="13"/>
    </row>
    <row r="195" spans="5:50">
      <c r="E195" s="201"/>
      <c r="F195" s="202"/>
      <c r="G195" s="203"/>
      <c r="H195" s="203"/>
      <c r="I195" s="203"/>
      <c r="J195" s="203"/>
      <c r="K195" s="203"/>
      <c r="L195" s="202"/>
      <c r="M195" s="202"/>
      <c r="N195" s="202"/>
      <c r="O195" s="202"/>
      <c r="P195" s="202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  <c r="AP195" s="13"/>
      <c r="AQ195" s="13"/>
      <c r="AR195" s="13"/>
      <c r="AT195" s="13"/>
      <c r="AU195" s="13"/>
      <c r="AV195" s="13"/>
      <c r="AW195" s="13"/>
      <c r="AX195" s="13"/>
    </row>
    <row r="196" spans="5:50">
      <c r="E196" s="201"/>
      <c r="F196" s="202"/>
      <c r="G196" s="203"/>
      <c r="H196" s="203"/>
      <c r="I196" s="203"/>
      <c r="J196" s="203"/>
      <c r="K196" s="203"/>
      <c r="L196" s="202"/>
      <c r="M196" s="202"/>
      <c r="N196" s="202"/>
      <c r="O196" s="202"/>
      <c r="P196" s="202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  <c r="AQ196" s="13"/>
      <c r="AR196" s="13"/>
      <c r="AT196" s="13"/>
      <c r="AU196" s="13"/>
      <c r="AV196" s="13"/>
      <c r="AW196" s="13"/>
      <c r="AX196" s="13"/>
    </row>
    <row r="197" spans="5:50">
      <c r="E197" s="201"/>
      <c r="F197" s="202"/>
      <c r="G197" s="203"/>
      <c r="H197" s="203"/>
      <c r="I197" s="203"/>
      <c r="J197" s="203"/>
      <c r="K197" s="203"/>
      <c r="L197" s="202"/>
      <c r="M197" s="202"/>
      <c r="N197" s="202"/>
      <c r="O197" s="202"/>
      <c r="P197" s="202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O197" s="13"/>
      <c r="AP197" s="13"/>
      <c r="AQ197" s="13"/>
      <c r="AR197" s="13"/>
      <c r="AT197" s="13"/>
      <c r="AU197" s="13"/>
      <c r="AV197" s="13"/>
      <c r="AW197" s="13"/>
      <c r="AX197" s="13"/>
    </row>
    <row r="198" spans="5:50">
      <c r="E198" s="201"/>
      <c r="F198" s="202"/>
      <c r="G198" s="203"/>
      <c r="H198" s="203"/>
      <c r="I198" s="203"/>
      <c r="J198" s="203"/>
      <c r="K198" s="203"/>
      <c r="L198" s="202"/>
      <c r="M198" s="202"/>
      <c r="N198" s="202"/>
      <c r="O198" s="202"/>
      <c r="P198" s="202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  <c r="AP198" s="13"/>
      <c r="AQ198" s="13"/>
      <c r="AR198" s="13"/>
      <c r="AT198" s="13"/>
      <c r="AU198" s="13"/>
      <c r="AV198" s="13"/>
      <c r="AW198" s="13"/>
      <c r="AX198" s="13"/>
    </row>
    <row r="199" spans="5:50">
      <c r="E199" s="201"/>
      <c r="F199" s="202"/>
      <c r="G199" s="203"/>
      <c r="H199" s="203"/>
      <c r="I199" s="203"/>
      <c r="J199" s="203"/>
      <c r="K199" s="203"/>
      <c r="L199" s="202"/>
      <c r="M199" s="202"/>
      <c r="N199" s="202"/>
      <c r="O199" s="202"/>
      <c r="P199" s="202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  <c r="AP199" s="13"/>
      <c r="AQ199" s="13"/>
      <c r="AR199" s="13"/>
      <c r="AT199" s="13"/>
      <c r="AU199" s="13"/>
      <c r="AV199" s="13"/>
      <c r="AW199" s="13"/>
      <c r="AX199" s="13"/>
    </row>
    <row r="200" spans="5:50">
      <c r="E200" s="201"/>
      <c r="F200" s="202"/>
      <c r="G200" s="203"/>
      <c r="H200" s="203"/>
      <c r="I200" s="203"/>
      <c r="J200" s="203"/>
      <c r="K200" s="203"/>
      <c r="L200" s="202"/>
      <c r="M200" s="202"/>
      <c r="N200" s="202"/>
      <c r="O200" s="202"/>
      <c r="P200" s="202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  <c r="AP200" s="13"/>
      <c r="AQ200" s="13"/>
      <c r="AR200" s="13"/>
      <c r="AT200" s="13"/>
      <c r="AU200" s="13"/>
      <c r="AV200" s="13"/>
      <c r="AW200" s="13"/>
      <c r="AX200" s="13"/>
    </row>
    <row r="201" spans="5:50">
      <c r="E201" s="201"/>
      <c r="F201" s="202"/>
      <c r="G201" s="203"/>
      <c r="H201" s="203"/>
      <c r="I201" s="203"/>
      <c r="J201" s="203"/>
      <c r="K201" s="203"/>
      <c r="L201" s="202"/>
      <c r="M201" s="202"/>
      <c r="N201" s="202"/>
      <c r="O201" s="202"/>
      <c r="P201" s="202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/>
      <c r="AP201" s="13"/>
      <c r="AQ201" s="13"/>
      <c r="AR201" s="13"/>
      <c r="AT201" s="13"/>
      <c r="AU201" s="13"/>
      <c r="AV201" s="13"/>
      <c r="AW201" s="13"/>
      <c r="AX201" s="13"/>
    </row>
    <row r="202" spans="5:50">
      <c r="E202" s="201"/>
      <c r="F202" s="202"/>
      <c r="G202" s="203"/>
      <c r="H202" s="203"/>
      <c r="I202" s="203"/>
      <c r="J202" s="203"/>
      <c r="K202" s="203"/>
      <c r="L202" s="202"/>
      <c r="M202" s="202"/>
      <c r="N202" s="202"/>
      <c r="O202" s="202"/>
      <c r="P202" s="202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  <c r="AQ202" s="13"/>
      <c r="AR202" s="13"/>
      <c r="AT202" s="13"/>
      <c r="AU202" s="13"/>
      <c r="AV202" s="13"/>
      <c r="AW202" s="13"/>
      <c r="AX202" s="13"/>
    </row>
    <row r="203" spans="5:50"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  <c r="AO203" s="13"/>
      <c r="AP203" s="13"/>
      <c r="AQ203" s="13"/>
      <c r="AR203" s="13"/>
      <c r="AT203" s="13"/>
      <c r="AU203" s="13"/>
      <c r="AV203" s="13"/>
      <c r="AW203" s="13"/>
      <c r="AX203" s="13"/>
    </row>
  </sheetData>
  <sheetProtection algorithmName="SHA-512" hashValue="JqdQES4Cbrj196JBHDgCeTDRcwovbAG+h2PfBJ3wCko3ms45joRSkPkHZMGSpwFvVZNgea50PxvA5zlDfM3VYg==" saltValue="SPVaZpUVD8IMBHIPYOlVDQ==" spinCount="100000" sheet="1" objects="1" scenarios="1" selectLockedCells="1"/>
  <mergeCells count="19">
    <mergeCell ref="E6:E7"/>
    <mergeCell ref="E9:E10"/>
    <mergeCell ref="E12:E13"/>
    <mergeCell ref="E15:E16"/>
    <mergeCell ref="E18:E19"/>
    <mergeCell ref="E8:L8"/>
    <mergeCell ref="E11:L11"/>
    <mergeCell ref="E14:L14"/>
    <mergeCell ref="E17:L17"/>
    <mergeCell ref="E20:L20"/>
    <mergeCell ref="E23:L23"/>
    <mergeCell ref="E26:L26"/>
    <mergeCell ref="E29:L29"/>
    <mergeCell ref="E35:L54"/>
    <mergeCell ref="E21:E22"/>
    <mergeCell ref="E24:E25"/>
    <mergeCell ref="E27:E28"/>
    <mergeCell ref="E30:E31"/>
    <mergeCell ref="E32:L32"/>
  </mergeCells>
  <dataValidations count="1">
    <dataValidation type="list" allowBlank="1" showInputMessage="1" showErrorMessage="1" sqref="G27:G28 G30:G31 G24:G25 G21:G22 G18:G19 G15:G16 G12:G13 G9:G10 G6:G7">
      <formula1>$BA$5:$BA$10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C3:AF90"/>
  <sheetViews>
    <sheetView showGridLines="0" zoomScale="60" zoomScaleNormal="60" workbookViewId="0">
      <selection activeCell="D13" sqref="D13"/>
    </sheetView>
  </sheetViews>
  <sheetFormatPr defaultRowHeight="14.5"/>
  <cols>
    <col min="4" max="4" width="36" customWidth="1"/>
    <col min="5" max="5" width="34.81640625" customWidth="1"/>
    <col min="6" max="6" width="41.36328125" customWidth="1"/>
    <col min="7" max="7" width="31.81640625" customWidth="1"/>
    <col min="8" max="13" width="9.36328125" customWidth="1"/>
    <col min="17" max="18" width="9.54296875" bestFit="1" customWidth="1"/>
  </cols>
  <sheetData>
    <row r="3" spans="3:32">
      <c r="O3" s="32" t="s">
        <v>1114</v>
      </c>
      <c r="P3" s="32" t="s">
        <v>1114</v>
      </c>
    </row>
    <row r="4" spans="3:32">
      <c r="D4" s="32" t="s">
        <v>666</v>
      </c>
      <c r="E4" s="32" t="s">
        <v>201</v>
      </c>
      <c r="F4" s="32" t="s">
        <v>205</v>
      </c>
      <c r="G4" s="32" t="s">
        <v>204</v>
      </c>
      <c r="H4" s="32" t="s">
        <v>203</v>
      </c>
      <c r="I4" s="32" t="s">
        <v>202</v>
      </c>
      <c r="K4" s="32" t="s">
        <v>667</v>
      </c>
      <c r="L4" s="32" t="s">
        <v>668</v>
      </c>
      <c r="M4" s="32" t="s">
        <v>1113</v>
      </c>
      <c r="O4" s="32" t="s">
        <v>1115</v>
      </c>
      <c r="P4" s="32" t="s">
        <v>1116</v>
      </c>
      <c r="Q4" s="32" t="s">
        <v>1115</v>
      </c>
      <c r="R4" s="32" t="s">
        <v>1116</v>
      </c>
      <c r="T4" s="32" t="s">
        <v>201</v>
      </c>
      <c r="U4" s="32" t="s">
        <v>205</v>
      </c>
      <c r="V4" s="32" t="s">
        <v>204</v>
      </c>
      <c r="W4" s="32" t="s">
        <v>203</v>
      </c>
      <c r="X4" s="32" t="s">
        <v>202</v>
      </c>
      <c r="Y4" s="32" t="s">
        <v>1130</v>
      </c>
      <c r="Z4" s="32" t="s">
        <v>1131</v>
      </c>
      <c r="AB4" s="32" t="s">
        <v>1115</v>
      </c>
      <c r="AC4" s="32" t="s">
        <v>1116</v>
      </c>
    </row>
    <row r="5" spans="3:32">
      <c r="C5" t="s">
        <v>659</v>
      </c>
      <c r="D5" s="32">
        <f>SUM(E5:I5)</f>
        <v>17</v>
      </c>
      <c r="E5" s="32">
        <f>Sheet1!AE65</f>
        <v>16</v>
      </c>
      <c r="F5" s="32">
        <f>Sheet1!AF65</f>
        <v>0</v>
      </c>
      <c r="G5" s="32">
        <f>Sheet1!AG65</f>
        <v>1</v>
      </c>
      <c r="H5" s="32">
        <f>Sheet1!AH65</f>
        <v>0</v>
      </c>
      <c r="I5" s="32">
        <f>Sheet1!AI65</f>
        <v>0</v>
      </c>
      <c r="J5" s="32" t="b">
        <f>Sheet1!AJ63</f>
        <v>1</v>
      </c>
      <c r="K5">
        <f>H5+I5</f>
        <v>0</v>
      </c>
      <c r="L5">
        <f>E5+F5</f>
        <v>16</v>
      </c>
      <c r="M5">
        <f>SUM(E5:G5)</f>
        <v>17</v>
      </c>
      <c r="O5">
        <v>40</v>
      </c>
      <c r="P5">
        <v>25</v>
      </c>
      <c r="Q5">
        <f>(M5/D5)*O5</f>
        <v>40</v>
      </c>
      <c r="R5">
        <f>(M5/D5)*P5</f>
        <v>25</v>
      </c>
      <c r="T5">
        <f>E5*5</f>
        <v>80</v>
      </c>
      <c r="U5">
        <f>F5*4</f>
        <v>0</v>
      </c>
      <c r="V5">
        <f>G5*3</f>
        <v>3</v>
      </c>
      <c r="W5">
        <f>H5*2</f>
        <v>0</v>
      </c>
      <c r="X5">
        <f>I5*1</f>
        <v>0</v>
      </c>
      <c r="Y5">
        <f>D5*5</f>
        <v>85</v>
      </c>
      <c r="Z5">
        <f>SUM(T5:X5)</f>
        <v>83</v>
      </c>
      <c r="AB5" s="156">
        <f>(Z5/Y5)*Q5</f>
        <v>39.058823529411761</v>
      </c>
      <c r="AC5" s="156">
        <f>(Z5/Y5)*R5</f>
        <v>24.411764705882351</v>
      </c>
    </row>
    <row r="6" spans="3:32">
      <c r="C6" t="s">
        <v>660</v>
      </c>
      <c r="D6" s="32">
        <f t="shared" ref="D6:D11" si="0">SUM(E6:I6)</f>
        <v>10</v>
      </c>
      <c r="E6" s="32">
        <f>'Sheet1 (2)'!AE59</f>
        <v>0</v>
      </c>
      <c r="F6" s="32">
        <f>'Sheet1 (2)'!AF59</f>
        <v>0</v>
      </c>
      <c r="G6" s="32">
        <f>'Sheet1 (2)'!AG59</f>
        <v>10</v>
      </c>
      <c r="H6" s="32">
        <f>'Sheet1 (2)'!AH59</f>
        <v>0</v>
      </c>
      <c r="I6" s="32">
        <f>'Sheet1 (2)'!AI59</f>
        <v>0</v>
      </c>
      <c r="J6" s="32" t="b">
        <f>'Sheet1 (2)'!AJ57</f>
        <v>1</v>
      </c>
      <c r="K6">
        <f t="shared" ref="K6:K11" si="1">H6+I6</f>
        <v>0</v>
      </c>
      <c r="L6">
        <f t="shared" ref="L6:L11" si="2">E6+F6</f>
        <v>0</v>
      </c>
      <c r="M6">
        <f t="shared" ref="M6:M11" si="3">SUM(E6:G6)</f>
        <v>10</v>
      </c>
      <c r="O6">
        <v>10</v>
      </c>
      <c r="P6">
        <v>15</v>
      </c>
      <c r="Q6">
        <f t="shared" ref="Q6:Q11" si="4">(M6/D6)*O6</f>
        <v>10</v>
      </c>
      <c r="R6">
        <f t="shared" ref="R6:R11" si="5">(M6/D6)*P6</f>
        <v>15</v>
      </c>
      <c r="T6">
        <f t="shared" ref="T6:T11" si="6">E6*5</f>
        <v>0</v>
      </c>
      <c r="U6">
        <f t="shared" ref="U6:U11" si="7">F6*4</f>
        <v>0</v>
      </c>
      <c r="V6">
        <f t="shared" ref="V6:V11" si="8">G6*3</f>
        <v>30</v>
      </c>
      <c r="W6">
        <f t="shared" ref="W6:W11" si="9">H6*2</f>
        <v>0</v>
      </c>
      <c r="X6">
        <f t="shared" ref="X6:X11" si="10">I6*1</f>
        <v>0</v>
      </c>
      <c r="Y6">
        <f t="shared" ref="Y6:Y11" si="11">D6*5</f>
        <v>50</v>
      </c>
      <c r="Z6">
        <f t="shared" ref="Z6:Z11" si="12">SUM(T6:X6)</f>
        <v>30</v>
      </c>
      <c r="AB6" s="156">
        <f t="shared" ref="AB6:AB11" si="13">(Z6/Y6)*Q6</f>
        <v>6</v>
      </c>
      <c r="AC6" s="156">
        <f t="shared" ref="AC6:AC11" si="14">(Z6/Y6)*R6</f>
        <v>9</v>
      </c>
    </row>
    <row r="7" spans="3:32">
      <c r="C7" t="s">
        <v>661</v>
      </c>
      <c r="D7" s="32">
        <f t="shared" si="0"/>
        <v>20</v>
      </c>
      <c r="E7" s="32">
        <f>'Sheet1 (3)'!AE79</f>
        <v>0</v>
      </c>
      <c r="F7" s="32">
        <f>'Sheet1 (3)'!AF79</f>
        <v>0</v>
      </c>
      <c r="G7" s="32">
        <f>'Sheet1 (3)'!AG79</f>
        <v>20</v>
      </c>
      <c r="H7" s="32">
        <f>'Sheet1 (3)'!AH79</f>
        <v>0</v>
      </c>
      <c r="I7" s="32">
        <f>'Sheet1 (3)'!AI79</f>
        <v>0</v>
      </c>
      <c r="J7" s="32" t="b">
        <f>'Sheet1 (3)'!AJ77</f>
        <v>1</v>
      </c>
      <c r="K7">
        <f t="shared" si="1"/>
        <v>0</v>
      </c>
      <c r="L7">
        <f t="shared" si="2"/>
        <v>0</v>
      </c>
      <c r="M7">
        <f t="shared" si="3"/>
        <v>20</v>
      </c>
      <c r="O7">
        <v>5</v>
      </c>
      <c r="P7">
        <v>10</v>
      </c>
      <c r="Q7">
        <f t="shared" si="4"/>
        <v>5</v>
      </c>
      <c r="R7">
        <f t="shared" si="5"/>
        <v>10</v>
      </c>
      <c r="T7">
        <f t="shared" si="6"/>
        <v>0</v>
      </c>
      <c r="U7">
        <f t="shared" si="7"/>
        <v>0</v>
      </c>
      <c r="V7">
        <f t="shared" si="8"/>
        <v>60</v>
      </c>
      <c r="W7">
        <f t="shared" si="9"/>
        <v>0</v>
      </c>
      <c r="X7">
        <f t="shared" si="10"/>
        <v>0</v>
      </c>
      <c r="Y7">
        <f t="shared" si="11"/>
        <v>100</v>
      </c>
      <c r="Z7">
        <f t="shared" si="12"/>
        <v>60</v>
      </c>
      <c r="AB7" s="156">
        <f t="shared" si="13"/>
        <v>3</v>
      </c>
      <c r="AC7" s="156">
        <f t="shared" si="14"/>
        <v>6</v>
      </c>
    </row>
    <row r="8" spans="3:32">
      <c r="C8" t="s">
        <v>662</v>
      </c>
      <c r="D8" s="32">
        <f t="shared" si="0"/>
        <v>15</v>
      </c>
      <c r="E8" s="32">
        <f>'Sheet1 (4)'!AE63</f>
        <v>0</v>
      </c>
      <c r="F8" s="32">
        <f>'Sheet1 (4)'!AF63</f>
        <v>0</v>
      </c>
      <c r="G8" s="32">
        <f>'Sheet1 (4)'!AG63</f>
        <v>15</v>
      </c>
      <c r="H8" s="32">
        <f>'Sheet1 (4)'!AH63</f>
        <v>0</v>
      </c>
      <c r="I8" s="32">
        <f>'Sheet1 (4)'!AI63</f>
        <v>0</v>
      </c>
      <c r="J8" s="32" t="b">
        <f>'Sheet1 (4)'!AJ61</f>
        <v>1</v>
      </c>
      <c r="K8">
        <f t="shared" si="1"/>
        <v>0</v>
      </c>
      <c r="L8">
        <f t="shared" si="2"/>
        <v>0</v>
      </c>
      <c r="M8">
        <f t="shared" si="3"/>
        <v>15</v>
      </c>
      <c r="O8">
        <v>15</v>
      </c>
      <c r="P8">
        <v>15</v>
      </c>
      <c r="Q8">
        <f t="shared" si="4"/>
        <v>15</v>
      </c>
      <c r="R8">
        <f t="shared" si="5"/>
        <v>15</v>
      </c>
      <c r="T8">
        <f t="shared" si="6"/>
        <v>0</v>
      </c>
      <c r="U8">
        <f t="shared" si="7"/>
        <v>0</v>
      </c>
      <c r="V8">
        <f t="shared" si="8"/>
        <v>45</v>
      </c>
      <c r="W8">
        <f t="shared" si="9"/>
        <v>0</v>
      </c>
      <c r="X8">
        <f t="shared" si="10"/>
        <v>0</v>
      </c>
      <c r="Y8">
        <f t="shared" si="11"/>
        <v>75</v>
      </c>
      <c r="Z8">
        <f t="shared" si="12"/>
        <v>45</v>
      </c>
      <c r="AB8" s="156">
        <f t="shared" si="13"/>
        <v>9</v>
      </c>
      <c r="AC8" s="156">
        <f t="shared" si="14"/>
        <v>9</v>
      </c>
    </row>
    <row r="9" spans="3:32">
      <c r="C9" t="s">
        <v>663</v>
      </c>
      <c r="D9" s="32">
        <f t="shared" si="0"/>
        <v>10</v>
      </c>
      <c r="E9" s="32">
        <f>'Sheet1 (5)'!AE58</f>
        <v>0</v>
      </c>
      <c r="F9" s="32">
        <f>'Sheet1 (5)'!AF58</f>
        <v>0</v>
      </c>
      <c r="G9" s="32">
        <f>'Sheet1 (5)'!AG58</f>
        <v>10</v>
      </c>
      <c r="H9" s="32">
        <f>'Sheet1 (5)'!AH58</f>
        <v>0</v>
      </c>
      <c r="I9" s="32">
        <f>'Sheet1 (5)'!AI58</f>
        <v>0</v>
      </c>
      <c r="J9" s="32" t="b">
        <f>'Sheet1 (5)'!AJ56</f>
        <v>1</v>
      </c>
      <c r="K9">
        <f t="shared" si="1"/>
        <v>0</v>
      </c>
      <c r="L9">
        <f t="shared" si="2"/>
        <v>0</v>
      </c>
      <c r="M9">
        <f t="shared" si="3"/>
        <v>10</v>
      </c>
      <c r="O9">
        <v>15</v>
      </c>
      <c r="P9">
        <v>15</v>
      </c>
      <c r="Q9">
        <f t="shared" si="4"/>
        <v>15</v>
      </c>
      <c r="R9">
        <f t="shared" si="5"/>
        <v>15</v>
      </c>
      <c r="T9">
        <f t="shared" si="6"/>
        <v>0</v>
      </c>
      <c r="U9">
        <f t="shared" si="7"/>
        <v>0</v>
      </c>
      <c r="V9">
        <f t="shared" si="8"/>
        <v>30</v>
      </c>
      <c r="W9">
        <f t="shared" si="9"/>
        <v>0</v>
      </c>
      <c r="X9">
        <f t="shared" si="10"/>
        <v>0</v>
      </c>
      <c r="Y9">
        <f t="shared" si="11"/>
        <v>50</v>
      </c>
      <c r="Z9">
        <f t="shared" si="12"/>
        <v>30</v>
      </c>
      <c r="AB9" s="156">
        <f t="shared" si="13"/>
        <v>9</v>
      </c>
      <c r="AC9" s="156">
        <f t="shared" si="14"/>
        <v>9</v>
      </c>
    </row>
    <row r="10" spans="3:32">
      <c r="C10" t="s">
        <v>664</v>
      </c>
      <c r="D10" s="32">
        <f t="shared" si="0"/>
        <v>15</v>
      </c>
      <c r="E10" s="32">
        <f>'Sheet1 (6)'!AE64</f>
        <v>0</v>
      </c>
      <c r="F10" s="32">
        <f>'Sheet1 (6)'!AF64</f>
        <v>0</v>
      </c>
      <c r="G10" s="32">
        <f>'Sheet1 (6)'!AG64</f>
        <v>15</v>
      </c>
      <c r="H10" s="32">
        <f>'Sheet1 (6)'!AH64</f>
        <v>0</v>
      </c>
      <c r="I10" s="32">
        <f>'Sheet1 (6)'!AI64</f>
        <v>0</v>
      </c>
      <c r="J10" s="32" t="b">
        <f>'Sheet1 (6)'!AJ62</f>
        <v>1</v>
      </c>
      <c r="K10">
        <f t="shared" si="1"/>
        <v>0</v>
      </c>
      <c r="L10">
        <f t="shared" si="2"/>
        <v>0</v>
      </c>
      <c r="M10">
        <f t="shared" si="3"/>
        <v>15</v>
      </c>
      <c r="O10">
        <v>10</v>
      </c>
      <c r="P10">
        <v>10</v>
      </c>
      <c r="Q10">
        <f t="shared" si="4"/>
        <v>10</v>
      </c>
      <c r="R10">
        <f t="shared" si="5"/>
        <v>10</v>
      </c>
      <c r="T10">
        <f t="shared" si="6"/>
        <v>0</v>
      </c>
      <c r="U10">
        <f t="shared" si="7"/>
        <v>0</v>
      </c>
      <c r="V10">
        <f t="shared" si="8"/>
        <v>45</v>
      </c>
      <c r="W10">
        <f t="shared" si="9"/>
        <v>0</v>
      </c>
      <c r="X10">
        <f t="shared" si="10"/>
        <v>0</v>
      </c>
      <c r="Y10">
        <f t="shared" si="11"/>
        <v>75</v>
      </c>
      <c r="Z10">
        <f t="shared" si="12"/>
        <v>45</v>
      </c>
      <c r="AB10" s="156">
        <f t="shared" si="13"/>
        <v>6</v>
      </c>
      <c r="AC10" s="156">
        <f t="shared" si="14"/>
        <v>6</v>
      </c>
    </row>
    <row r="11" spans="3:32">
      <c r="C11" t="s">
        <v>665</v>
      </c>
      <c r="D11" s="32">
        <f t="shared" si="0"/>
        <v>9</v>
      </c>
      <c r="E11" s="32">
        <f>'Sheet1 (7)'!AE57</f>
        <v>9</v>
      </c>
      <c r="F11" s="32">
        <f>'Sheet1 (7)'!AF57</f>
        <v>0</v>
      </c>
      <c r="G11" s="32">
        <f>'Sheet1 (7)'!AG57</f>
        <v>0</v>
      </c>
      <c r="H11" s="32">
        <f>'Sheet1 (7)'!AH57</f>
        <v>0</v>
      </c>
      <c r="I11" s="32">
        <f>'Sheet1 (7)'!AI57</f>
        <v>0</v>
      </c>
      <c r="J11" s="32" t="b">
        <f>'Sheet1 (7)'!AJ55</f>
        <v>1</v>
      </c>
      <c r="K11">
        <f t="shared" si="1"/>
        <v>0</v>
      </c>
      <c r="L11">
        <f t="shared" si="2"/>
        <v>9</v>
      </c>
      <c r="M11">
        <f t="shared" si="3"/>
        <v>9</v>
      </c>
      <c r="O11">
        <v>5</v>
      </c>
      <c r="P11">
        <v>10</v>
      </c>
      <c r="Q11">
        <f t="shared" si="4"/>
        <v>5</v>
      </c>
      <c r="R11">
        <f t="shared" si="5"/>
        <v>10</v>
      </c>
      <c r="T11">
        <f t="shared" si="6"/>
        <v>45</v>
      </c>
      <c r="U11">
        <f t="shared" si="7"/>
        <v>0</v>
      </c>
      <c r="V11">
        <f t="shared" si="8"/>
        <v>0</v>
      </c>
      <c r="W11">
        <f t="shared" si="9"/>
        <v>0</v>
      </c>
      <c r="X11">
        <f t="shared" si="10"/>
        <v>0</v>
      </c>
      <c r="Y11">
        <f t="shared" si="11"/>
        <v>45</v>
      </c>
      <c r="Z11">
        <f t="shared" si="12"/>
        <v>45</v>
      </c>
      <c r="AB11" s="156">
        <f t="shared" si="13"/>
        <v>5</v>
      </c>
      <c r="AC11" s="156">
        <f t="shared" si="14"/>
        <v>10</v>
      </c>
    </row>
    <row r="12" spans="3:32">
      <c r="AB12" s="156"/>
      <c r="AC12" s="156"/>
    </row>
    <row r="13" spans="3:32">
      <c r="D13" s="32">
        <f>IF(OR(Sheet1!AD63=FALSE,'Sheet1 (2)'!AD57=FALSE,'Sheet1 (3)'!AD77=FALSE,'Sheet1 (4)'!AD61=FALSE,'Sheet1 (5)'!AD56=FALSE,'Sheet1 (6)'!AD62=FALSE,'Sheet1 (7)'!AD55=FALSE),"ERROR",SUM(D5:D11))</f>
        <v>96</v>
      </c>
      <c r="E13" s="32">
        <f t="shared" ref="E13:I13" si="15">SUM(E5:E11)</f>
        <v>25</v>
      </c>
      <c r="F13" s="32">
        <f t="shared" si="15"/>
        <v>0</v>
      </c>
      <c r="G13" s="32">
        <f t="shared" si="15"/>
        <v>71</v>
      </c>
      <c r="H13" s="32">
        <f t="shared" si="15"/>
        <v>0</v>
      </c>
      <c r="I13" s="32">
        <f t="shared" si="15"/>
        <v>0</v>
      </c>
      <c r="J13" s="32"/>
      <c r="K13" s="32">
        <f>SUM(K5:K11)</f>
        <v>0</v>
      </c>
      <c r="L13" s="32">
        <f>SUM(L5:L11)</f>
        <v>25</v>
      </c>
      <c r="Q13" s="156">
        <f>SUM(Q5:Q11)</f>
        <v>100</v>
      </c>
      <c r="R13" s="156">
        <f>SUM(R5:R11)</f>
        <v>100</v>
      </c>
      <c r="T13" s="156">
        <f t="shared" ref="T13:Z13" si="16">SUM(T5:T11)</f>
        <v>125</v>
      </c>
      <c r="U13" s="156">
        <f t="shared" si="16"/>
        <v>0</v>
      </c>
      <c r="V13" s="156">
        <f t="shared" si="16"/>
        <v>213</v>
      </c>
      <c r="W13" s="156">
        <f t="shared" si="16"/>
        <v>0</v>
      </c>
      <c r="X13" s="156">
        <f t="shared" si="16"/>
        <v>0</v>
      </c>
      <c r="Y13" s="156">
        <f t="shared" si="16"/>
        <v>480</v>
      </c>
      <c r="Z13" s="156">
        <f t="shared" si="16"/>
        <v>338</v>
      </c>
      <c r="AA13" s="156"/>
      <c r="AB13" s="156">
        <f>SUM(AB5:AB11)</f>
        <v>77.058823529411768</v>
      </c>
      <c r="AC13" s="156">
        <f>SUM(AC5:AC11)</f>
        <v>73.411764705882348</v>
      </c>
    </row>
    <row r="14" spans="3:32">
      <c r="G14" s="31">
        <f>ROUND(G13/D13*100,0)</f>
        <v>74</v>
      </c>
      <c r="H14" s="31"/>
      <c r="I14" s="31"/>
      <c r="J14" s="31" t="b">
        <f>IF(AND(J5:J11),TRUE,FALSE)</f>
        <v>1</v>
      </c>
      <c r="K14" s="31">
        <f>ROUND(K13/D13*100,0)</f>
        <v>0</v>
      </c>
      <c r="L14" s="31">
        <f>ROUND(L13/D13*100,0)</f>
        <v>26</v>
      </c>
      <c r="O14" t="str">
        <f>IF(AND(L14=100,G14=0,K14=0),"A",IF(AND(AND(L14&lt;100,L14&gt;79),G14&lt;21,K14=0),"B",IF(AND(AND(L14&lt;80,L14&gt;69),AND(G14&lt;31,G14&gt;20),K14=0),"C",IF(AND(L14+G14=100,K14=0),"D",IF(AND(G14&gt;70,G14&lt;81),"E",IF(G14&lt;71,"F","F"))))))</f>
        <v>D</v>
      </c>
      <c r="AC14" t="str">
        <f>VLOOKUP(AC13,AC25:AD28,2)</f>
        <v>B</v>
      </c>
      <c r="AD14" t="str">
        <f>IF(K13=0,AC14,"F")</f>
        <v>B</v>
      </c>
    </row>
    <row r="15" spans="3:32">
      <c r="J15" t="b">
        <f>IF(AND(J5:J11),TRUE,FALSE)</f>
        <v>1</v>
      </c>
      <c r="O15" t="str">
        <f>IF(I13&gt;0,"F",IF(H13&gt;0,"P*","P"))</f>
        <v>P</v>
      </c>
      <c r="AC15" t="str">
        <f>IF(AND(AD14="A",J14=FALSE),"ERROR",(IF(AND(AD14="B",J14=TRUE),"B+",(IF(AND(AD14="C",J14=TRUE),"C+",AD14)))))</f>
        <v>B+</v>
      </c>
      <c r="AD15" t="str">
        <f>VLOOKUP(AC15,C54:F60,2)</f>
        <v>70%
(Achieve 100% AL3 and above)</v>
      </c>
      <c r="AE15" t="str">
        <f>VLOOKUP(AC15,C54:F60,3)</f>
        <v>Pass FA</v>
      </c>
      <c r="AF15" t="str">
        <f>VLOOKUP(AC15,C54:F60,4)</f>
        <v>Duration of Accreditation/Compliance Evaluation:
Duration of accreditation is 5 years (based on student cohort).
Compliance evaluation/monitoring will be conducted within the accreditation period (if necessary).  
Process of FA Re-application &amp; Compliance Evaluation:
Normal FA and compliance evaluation procedures.</v>
      </c>
    </row>
    <row r="21" spans="3:30">
      <c r="C21" t="s">
        <v>669</v>
      </c>
      <c r="D21" t="s">
        <v>670</v>
      </c>
      <c r="E21" t="s">
        <v>671</v>
      </c>
      <c r="F21" t="s">
        <v>672</v>
      </c>
      <c r="G21" t="s">
        <v>673</v>
      </c>
      <c r="H21" t="s">
        <v>674</v>
      </c>
      <c r="I21" t="s">
        <v>675</v>
      </c>
    </row>
    <row r="22" spans="3:30">
      <c r="C22" t="s">
        <v>691</v>
      </c>
      <c r="D22" t="s">
        <v>692</v>
      </c>
      <c r="E22" t="s">
        <v>956</v>
      </c>
      <c r="F22" t="s">
        <v>959</v>
      </c>
      <c r="G22" t="s">
        <v>694</v>
      </c>
      <c r="H22" t="s">
        <v>695</v>
      </c>
      <c r="I22" t="s">
        <v>687</v>
      </c>
    </row>
    <row r="23" spans="3:30">
      <c r="C23" t="s">
        <v>688</v>
      </c>
      <c r="D23" t="s">
        <v>689</v>
      </c>
      <c r="E23" t="s">
        <v>956</v>
      </c>
      <c r="F23" t="s">
        <v>960</v>
      </c>
      <c r="G23" t="s">
        <v>694</v>
      </c>
      <c r="I23" t="s">
        <v>687</v>
      </c>
    </row>
    <row r="24" spans="3:30">
      <c r="C24" t="s">
        <v>684</v>
      </c>
      <c r="D24" t="s">
        <v>685</v>
      </c>
      <c r="E24" t="s">
        <v>956</v>
      </c>
      <c r="F24" t="s">
        <v>961</v>
      </c>
      <c r="G24" t="s">
        <v>694</v>
      </c>
      <c r="I24" t="s">
        <v>687</v>
      </c>
    </row>
    <row r="25" spans="3:30">
      <c r="C25" t="s">
        <v>681</v>
      </c>
      <c r="D25" t="s">
        <v>682</v>
      </c>
      <c r="E25" s="111" t="s">
        <v>957</v>
      </c>
      <c r="F25" t="s">
        <v>962</v>
      </c>
      <c r="AC25">
        <v>0</v>
      </c>
      <c r="AD25" t="s">
        <v>676</v>
      </c>
    </row>
    <row r="26" spans="3:30">
      <c r="C26" t="s">
        <v>679</v>
      </c>
      <c r="D26" t="s">
        <v>680</v>
      </c>
      <c r="E26" t="s">
        <v>958</v>
      </c>
      <c r="F26" t="s">
        <v>1023</v>
      </c>
      <c r="AC26">
        <v>60</v>
      </c>
      <c r="AD26" t="s">
        <v>684</v>
      </c>
    </row>
    <row r="27" spans="3:30">
      <c r="C27" t="s">
        <v>676</v>
      </c>
      <c r="D27" t="s">
        <v>677</v>
      </c>
      <c r="E27" t="s">
        <v>958</v>
      </c>
      <c r="F27" t="s">
        <v>1022</v>
      </c>
      <c r="AC27">
        <v>70</v>
      </c>
      <c r="AD27" t="s">
        <v>688</v>
      </c>
    </row>
    <row r="28" spans="3:30">
      <c r="AC28">
        <v>80</v>
      </c>
      <c r="AD28" t="s">
        <v>691</v>
      </c>
    </row>
    <row r="29" spans="3:30">
      <c r="C29" t="s">
        <v>676</v>
      </c>
      <c r="E29" t="s">
        <v>968</v>
      </c>
      <c r="F29" t="s">
        <v>1133</v>
      </c>
    </row>
    <row r="30" spans="3:30">
      <c r="C30" t="s">
        <v>966</v>
      </c>
      <c r="E30" t="s">
        <v>967</v>
      </c>
    </row>
    <row r="31" spans="3:30">
      <c r="C31" t="s">
        <v>1132</v>
      </c>
      <c r="E31" t="s">
        <v>1134</v>
      </c>
      <c r="F31" t="s">
        <v>1135</v>
      </c>
    </row>
    <row r="32" spans="3:30">
      <c r="E32" s="111"/>
    </row>
    <row r="37" spans="3:8">
      <c r="C37" t="s">
        <v>669</v>
      </c>
      <c r="D37" t="s">
        <v>670</v>
      </c>
      <c r="E37" t="s">
        <v>671</v>
      </c>
      <c r="F37" t="s">
        <v>672</v>
      </c>
      <c r="G37" t="s">
        <v>673</v>
      </c>
      <c r="H37" t="s">
        <v>674</v>
      </c>
    </row>
    <row r="38" spans="3:8">
      <c r="C38" t="s">
        <v>691</v>
      </c>
      <c r="D38" t="s">
        <v>692</v>
      </c>
      <c r="E38" t="s">
        <v>686</v>
      </c>
      <c r="F38" t="s">
        <v>693</v>
      </c>
      <c r="G38" t="s">
        <v>694</v>
      </c>
      <c r="H38" t="s">
        <v>695</v>
      </c>
    </row>
    <row r="39" spans="3:8">
      <c r="C39" t="s">
        <v>688</v>
      </c>
      <c r="D39" t="s">
        <v>689</v>
      </c>
      <c r="E39" t="s">
        <v>686</v>
      </c>
      <c r="F39" t="s">
        <v>690</v>
      </c>
      <c r="G39" t="s">
        <v>694</v>
      </c>
    </row>
    <row r="40" spans="3:8">
      <c r="C40" t="s">
        <v>684</v>
      </c>
      <c r="D40" t="s">
        <v>685</v>
      </c>
      <c r="E40" t="s">
        <v>686</v>
      </c>
      <c r="F40" t="s">
        <v>699</v>
      </c>
      <c r="G40" t="s">
        <v>694</v>
      </c>
    </row>
    <row r="41" spans="3:8">
      <c r="C41" t="s">
        <v>681</v>
      </c>
      <c r="D41" t="s">
        <v>682</v>
      </c>
      <c r="E41" t="s">
        <v>696</v>
      </c>
      <c r="F41" t="s">
        <v>683</v>
      </c>
    </row>
    <row r="42" spans="3:8">
      <c r="C42" t="s">
        <v>679</v>
      </c>
      <c r="D42" t="s">
        <v>680</v>
      </c>
      <c r="E42" t="s">
        <v>678</v>
      </c>
      <c r="F42" t="s">
        <v>698</v>
      </c>
    </row>
    <row r="43" spans="3:8">
      <c r="C43" t="s">
        <v>676</v>
      </c>
      <c r="D43" t="s">
        <v>677</v>
      </c>
      <c r="E43" t="s">
        <v>678</v>
      </c>
      <c r="F43" t="s">
        <v>697</v>
      </c>
    </row>
    <row r="46" spans="3:8">
      <c r="C46" t="s">
        <v>669</v>
      </c>
      <c r="D46" t="s">
        <v>670</v>
      </c>
    </row>
    <row r="47" spans="3:8">
      <c r="C47">
        <v>50</v>
      </c>
      <c r="D47" t="s">
        <v>1138</v>
      </c>
    </row>
    <row r="48" spans="3:8">
      <c r="C48">
        <v>70</v>
      </c>
      <c r="D48" t="s">
        <v>1137</v>
      </c>
    </row>
    <row r="49" spans="3:32">
      <c r="C49">
        <v>80</v>
      </c>
      <c r="D49" t="s">
        <v>1136</v>
      </c>
    </row>
    <row r="53" spans="3:32">
      <c r="C53" t="s">
        <v>669</v>
      </c>
      <c r="D53" t="s">
        <v>1144</v>
      </c>
      <c r="E53" t="s">
        <v>671</v>
      </c>
      <c r="F53" t="s">
        <v>672</v>
      </c>
      <c r="G53" t="s">
        <v>673</v>
      </c>
      <c r="H53" t="s">
        <v>674</v>
      </c>
      <c r="I53" t="s">
        <v>675</v>
      </c>
    </row>
    <row r="54" spans="3:32" ht="29">
      <c r="C54" t="s">
        <v>691</v>
      </c>
      <c r="D54" s="192" t="s">
        <v>1190</v>
      </c>
      <c r="E54" s="111" t="s">
        <v>1189</v>
      </c>
      <c r="F54" s="111" t="s">
        <v>1191</v>
      </c>
      <c r="G54" s="111" t="s">
        <v>1154</v>
      </c>
      <c r="H54" s="111" t="s">
        <v>1155</v>
      </c>
      <c r="I54" s="111" t="s">
        <v>687</v>
      </c>
      <c r="J54" s="111"/>
      <c r="K54" s="111"/>
      <c r="L54" s="111"/>
      <c r="M54" s="111"/>
      <c r="N54" s="111"/>
      <c r="O54" s="111"/>
      <c r="P54" s="111"/>
      <c r="Q54" s="111"/>
      <c r="R54" s="111"/>
      <c r="S54" s="111"/>
      <c r="T54" s="111"/>
      <c r="U54" s="111"/>
      <c r="V54" s="111"/>
      <c r="W54" s="111"/>
      <c r="X54" s="111"/>
      <c r="Y54" s="111"/>
      <c r="Z54" s="111"/>
      <c r="AA54" s="111"/>
      <c r="AB54" s="111"/>
      <c r="AC54" s="111"/>
      <c r="AD54" s="111"/>
      <c r="AE54" s="111"/>
      <c r="AF54" s="111"/>
    </row>
    <row r="55" spans="3:32" ht="29">
      <c r="C55" t="s">
        <v>688</v>
      </c>
      <c r="D55" s="192" t="s">
        <v>1187</v>
      </c>
      <c r="E55" s="111" t="s">
        <v>1283</v>
      </c>
      <c r="F55" s="111" t="s">
        <v>1193</v>
      </c>
      <c r="G55" s="111" t="s">
        <v>1156</v>
      </c>
      <c r="H55" s="111" t="s">
        <v>1147</v>
      </c>
      <c r="I55" s="111" t="s">
        <v>1149</v>
      </c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1"/>
      <c r="Z55" s="111"/>
      <c r="AA55" s="111"/>
      <c r="AB55" s="111"/>
      <c r="AC55" s="111"/>
      <c r="AD55" s="111"/>
      <c r="AE55" s="111"/>
      <c r="AF55" s="111"/>
    </row>
    <row r="56" spans="3:32" ht="29">
      <c r="C56" t="s">
        <v>1255</v>
      </c>
      <c r="D56" s="192" t="s">
        <v>1188</v>
      </c>
      <c r="E56" s="111" t="s">
        <v>1189</v>
      </c>
      <c r="F56" s="111" t="s">
        <v>1192</v>
      </c>
      <c r="G56" s="111" t="s">
        <v>1156</v>
      </c>
      <c r="H56" s="111" t="s">
        <v>1147</v>
      </c>
      <c r="I56" s="111" t="s">
        <v>1149</v>
      </c>
      <c r="J56" s="111"/>
      <c r="K56" s="111"/>
      <c r="L56" s="111"/>
      <c r="M56" s="111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  <c r="Y56" s="111"/>
      <c r="Z56" s="111"/>
      <c r="AA56" s="111"/>
      <c r="AB56" s="111"/>
      <c r="AC56" s="111"/>
      <c r="AD56" s="111"/>
      <c r="AE56" s="111"/>
      <c r="AF56" s="111"/>
    </row>
    <row r="57" spans="3:32" ht="29">
      <c r="C57" t="s">
        <v>684</v>
      </c>
      <c r="D57" s="192" t="s">
        <v>1184</v>
      </c>
      <c r="E57" s="111" t="s">
        <v>1283</v>
      </c>
      <c r="F57" s="111" t="s">
        <v>1195</v>
      </c>
      <c r="G57" s="111" t="s">
        <v>1146</v>
      </c>
      <c r="H57" s="111" t="s">
        <v>1147</v>
      </c>
      <c r="I57" s="111" t="s">
        <v>1148</v>
      </c>
      <c r="J57" s="111"/>
      <c r="K57" s="111"/>
      <c r="L57" s="111"/>
      <c r="M57" s="111"/>
      <c r="N57" s="111"/>
      <c r="O57" s="111"/>
      <c r="P57" s="111"/>
      <c r="Q57" s="111"/>
      <c r="R57" s="111"/>
      <c r="S57" s="111"/>
      <c r="T57" s="111"/>
      <c r="U57" s="111"/>
      <c r="V57" s="111"/>
      <c r="W57" s="111"/>
      <c r="X57" s="111"/>
      <c r="Y57" s="111"/>
      <c r="Z57" s="111"/>
      <c r="AA57" s="111"/>
      <c r="AB57" s="111"/>
      <c r="AC57" s="111"/>
      <c r="AD57" s="111"/>
      <c r="AE57" s="111"/>
      <c r="AF57" s="111"/>
    </row>
    <row r="58" spans="3:32" ht="29">
      <c r="C58" t="s">
        <v>1254</v>
      </c>
      <c r="D58" s="192" t="s">
        <v>1185</v>
      </c>
      <c r="E58" s="111" t="s">
        <v>1186</v>
      </c>
      <c r="F58" s="111" t="s">
        <v>1194</v>
      </c>
      <c r="G58" s="111" t="s">
        <v>1146</v>
      </c>
      <c r="H58" s="111" t="s">
        <v>1147</v>
      </c>
      <c r="I58" s="111" t="s">
        <v>1148</v>
      </c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</row>
    <row r="59" spans="3:32">
      <c r="C59" t="s">
        <v>1157</v>
      </c>
      <c r="D59" t="s">
        <v>1182</v>
      </c>
      <c r="E59" s="111" t="s">
        <v>1183</v>
      </c>
      <c r="F59" s="111" t="s">
        <v>1196</v>
      </c>
      <c r="G59" s="111"/>
      <c r="H59" s="111"/>
      <c r="I59" s="111"/>
      <c r="J59" s="111"/>
      <c r="K59" s="111"/>
      <c r="L59" s="111"/>
      <c r="M59" s="111"/>
      <c r="N59" s="111"/>
      <c r="O59" s="111"/>
      <c r="P59" s="111"/>
      <c r="Q59" s="111"/>
      <c r="R59" s="111"/>
      <c r="S59" s="111"/>
      <c r="T59" s="111"/>
      <c r="U59" s="111"/>
      <c r="V59" s="111"/>
      <c r="W59" s="111"/>
      <c r="X59" s="111"/>
      <c r="Y59" s="111"/>
      <c r="Z59" s="111"/>
      <c r="AA59" s="111"/>
      <c r="AB59" s="111"/>
      <c r="AC59" s="111"/>
      <c r="AD59" s="111"/>
      <c r="AE59" s="111"/>
      <c r="AF59" s="111"/>
    </row>
    <row r="60" spans="3:32">
      <c r="C60" t="s">
        <v>676</v>
      </c>
      <c r="D60" t="s">
        <v>1182</v>
      </c>
      <c r="E60" s="111" t="s">
        <v>1183</v>
      </c>
      <c r="F60" s="111" t="s">
        <v>1196</v>
      </c>
      <c r="G60" s="111" t="s">
        <v>687</v>
      </c>
      <c r="H60" s="111" t="s">
        <v>687</v>
      </c>
      <c r="I60" s="111" t="s">
        <v>1145</v>
      </c>
      <c r="J60" s="111"/>
      <c r="K60" s="111"/>
      <c r="L60" s="111"/>
      <c r="M60" s="111"/>
      <c r="N60" s="111"/>
      <c r="O60" s="111"/>
      <c r="P60" s="111"/>
      <c r="Q60" s="111"/>
      <c r="R60" s="111"/>
      <c r="S60" s="111"/>
      <c r="T60" s="111"/>
      <c r="U60" s="111"/>
      <c r="V60" s="111"/>
      <c r="W60" s="111"/>
      <c r="X60" s="111"/>
      <c r="Y60" s="111"/>
      <c r="Z60" s="111"/>
      <c r="AA60" s="111"/>
      <c r="AB60" s="111"/>
      <c r="AC60" s="111"/>
      <c r="AD60" s="111"/>
      <c r="AE60" s="111"/>
      <c r="AF60" s="111"/>
    </row>
    <row r="61" spans="3:32">
      <c r="F61" s="111"/>
    </row>
    <row r="62" spans="3:32">
      <c r="F62" s="111"/>
    </row>
    <row r="63" spans="3:32">
      <c r="F63" s="111"/>
    </row>
    <row r="64" spans="3:32">
      <c r="F64" s="111"/>
    </row>
    <row r="65" spans="3:6">
      <c r="F65" s="111"/>
    </row>
    <row r="66" spans="3:6">
      <c r="F66" s="111" t="s">
        <v>1066</v>
      </c>
    </row>
    <row r="67" spans="3:6">
      <c r="F67" s="111"/>
    </row>
    <row r="68" spans="3:6">
      <c r="F68" s="111"/>
    </row>
    <row r="69" spans="3:6">
      <c r="F69" s="111"/>
    </row>
    <row r="70" spans="3:6">
      <c r="F70" s="111"/>
    </row>
    <row r="71" spans="3:6">
      <c r="F71" s="111"/>
    </row>
    <row r="72" spans="3:6">
      <c r="F72" s="111"/>
    </row>
    <row r="73" spans="3:6">
      <c r="F73" s="111"/>
    </row>
    <row r="74" spans="3:6">
      <c r="F74" s="111"/>
    </row>
    <row r="75" spans="3:6">
      <c r="C75">
        <v>80</v>
      </c>
      <c r="D75" t="s">
        <v>691</v>
      </c>
    </row>
    <row r="76" spans="3:6">
      <c r="C76">
        <v>70</v>
      </c>
      <c r="D76" t="s">
        <v>688</v>
      </c>
    </row>
    <row r="77" spans="3:6">
      <c r="C77">
        <v>60</v>
      </c>
      <c r="D77" t="s">
        <v>684</v>
      </c>
    </row>
    <row r="78" spans="3:6">
      <c r="C78">
        <v>0</v>
      </c>
      <c r="D78" t="s">
        <v>676</v>
      </c>
    </row>
    <row r="85" spans="3:3">
      <c r="C85" t="s">
        <v>1153</v>
      </c>
    </row>
    <row r="88" spans="3:3">
      <c r="C88" t="s">
        <v>1150</v>
      </c>
    </row>
    <row r="89" spans="3:3">
      <c r="C89" t="s">
        <v>1151</v>
      </c>
    </row>
    <row r="90" spans="3:3">
      <c r="C90" t="s">
        <v>1152</v>
      </c>
    </row>
  </sheetData>
  <sheetProtection algorithmName="SHA-512" hashValue="/eMx7bXYzWb3TrsxQgfqKMk3AbKeHuOLubaqfU2NND6JhsBRZjZLnG8syHrqsOVF9/ZlLYditQWCLSD/Df2VDQ==" saltValue="YUJoKAcm+WjAIrULvbG5ZA==" spinCount="100000" sheet="1" objects="1" scenarios="1" selectLockedCells="1" selectUnlockedCells="1"/>
  <sortState ref="C54:Y60">
    <sortCondition ref="C54:C60"/>
  </sortState>
  <pageMargins left="0.7" right="0.7" top="0.75" bottom="0.75" header="0.3" footer="0.3"/>
  <pageSetup paperSize="9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B3:C169"/>
  <sheetViews>
    <sheetView showGridLines="0" showRowColHeaders="0" zoomScaleNormal="100" workbookViewId="0">
      <selection activeCell="C14" sqref="C14"/>
    </sheetView>
  </sheetViews>
  <sheetFormatPr defaultRowHeight="14.5"/>
  <cols>
    <col min="1" max="1" width="5.453125" customWidth="1"/>
    <col min="2" max="2" width="33.54296875" style="69" customWidth="1"/>
    <col min="3" max="3" width="93.6328125" style="69" customWidth="1"/>
  </cols>
  <sheetData>
    <row r="3" spans="2:3">
      <c r="B3" s="69" t="s">
        <v>722</v>
      </c>
    </row>
    <row r="4" spans="2:3" ht="29">
      <c r="B4" s="71" t="s">
        <v>119</v>
      </c>
      <c r="C4" s="72" t="s">
        <v>872</v>
      </c>
    </row>
    <row r="5" spans="2:3" ht="29.25" customHeight="1">
      <c r="B5" s="417" t="s">
        <v>873</v>
      </c>
      <c r="C5" s="73" t="s">
        <v>723</v>
      </c>
    </row>
    <row r="6" spans="2:3" ht="43.5">
      <c r="B6" s="417"/>
      <c r="C6" s="70" t="s">
        <v>724</v>
      </c>
    </row>
    <row r="7" spans="2:3">
      <c r="B7" s="417"/>
      <c r="C7" s="73" t="s">
        <v>725</v>
      </c>
    </row>
    <row r="8" spans="2:3">
      <c r="B8" s="417"/>
      <c r="C8" s="70" t="s">
        <v>726</v>
      </c>
    </row>
    <row r="9" spans="2:3" ht="17.25" customHeight="1">
      <c r="B9" s="417"/>
      <c r="C9" s="73" t="s">
        <v>727</v>
      </c>
    </row>
    <row r="10" spans="2:3">
      <c r="B10" s="417"/>
      <c r="C10" s="70" t="s">
        <v>728</v>
      </c>
    </row>
    <row r="11" spans="2:3">
      <c r="B11" s="417"/>
      <c r="C11" s="73" t="s">
        <v>729</v>
      </c>
    </row>
    <row r="12" spans="2:3">
      <c r="B12" s="417"/>
      <c r="C12" s="70" t="s">
        <v>730</v>
      </c>
    </row>
    <row r="13" spans="2:3" ht="18" customHeight="1">
      <c r="B13" s="417"/>
      <c r="C13" s="73" t="s">
        <v>731</v>
      </c>
    </row>
    <row r="14" spans="2:3" ht="15.75" customHeight="1">
      <c r="B14" s="418" t="s">
        <v>874</v>
      </c>
      <c r="C14" s="70" t="s">
        <v>732</v>
      </c>
    </row>
    <row r="15" spans="2:3">
      <c r="B15" s="418"/>
      <c r="C15" s="73" t="s">
        <v>733</v>
      </c>
    </row>
    <row r="16" spans="2:3">
      <c r="B16" s="418"/>
      <c r="C16" s="70" t="s">
        <v>734</v>
      </c>
    </row>
    <row r="17" spans="2:3">
      <c r="B17" s="418"/>
      <c r="C17" s="73" t="s">
        <v>735</v>
      </c>
    </row>
    <row r="18" spans="2:3">
      <c r="B18" s="418"/>
      <c r="C18" s="70" t="s">
        <v>736</v>
      </c>
    </row>
    <row r="19" spans="2:3" ht="16.5" customHeight="1">
      <c r="B19" s="418"/>
      <c r="C19" s="73" t="s">
        <v>737</v>
      </c>
    </row>
    <row r="20" spans="2:3">
      <c r="B20" s="418"/>
      <c r="C20" s="70" t="s">
        <v>738</v>
      </c>
    </row>
    <row r="21" spans="2:3">
      <c r="B21" s="418"/>
      <c r="C21" s="73" t="s">
        <v>739</v>
      </c>
    </row>
    <row r="22" spans="2:3">
      <c r="B22" s="419" t="s">
        <v>875</v>
      </c>
      <c r="C22" s="70" t="s">
        <v>736</v>
      </c>
    </row>
    <row r="23" spans="2:3" ht="17.25" customHeight="1">
      <c r="B23" s="419"/>
      <c r="C23" s="73" t="s">
        <v>737</v>
      </c>
    </row>
    <row r="24" spans="2:3">
      <c r="B24" s="419"/>
      <c r="C24" s="70" t="s">
        <v>740</v>
      </c>
    </row>
    <row r="25" spans="2:3">
      <c r="B25" s="419"/>
      <c r="C25" s="73" t="s">
        <v>741</v>
      </c>
    </row>
    <row r="26" spans="2:3">
      <c r="B26" s="419"/>
      <c r="C26" s="70" t="s">
        <v>742</v>
      </c>
    </row>
    <row r="27" spans="2:3">
      <c r="B27" s="419"/>
      <c r="C27" s="73" t="s">
        <v>743</v>
      </c>
    </row>
    <row r="28" spans="2:3">
      <c r="B28" s="419"/>
      <c r="C28" s="70" t="s">
        <v>744</v>
      </c>
    </row>
    <row r="29" spans="2:3" ht="19.5" customHeight="1">
      <c r="B29" s="419"/>
      <c r="C29" s="73" t="s">
        <v>745</v>
      </c>
    </row>
    <row r="30" spans="2:3">
      <c r="B30" s="419"/>
      <c r="C30" s="70" t="s">
        <v>746</v>
      </c>
    </row>
    <row r="31" spans="2:3">
      <c r="B31" s="419"/>
      <c r="C31" s="73" t="s">
        <v>747</v>
      </c>
    </row>
    <row r="32" spans="2:3">
      <c r="B32" s="419"/>
      <c r="C32" s="70" t="s">
        <v>748</v>
      </c>
    </row>
    <row r="34" spans="2:3" ht="29">
      <c r="B34" s="74" t="s">
        <v>658</v>
      </c>
      <c r="C34" s="75" t="s">
        <v>872</v>
      </c>
    </row>
    <row r="35" spans="2:3" ht="16.5" customHeight="1">
      <c r="B35" s="420" t="s">
        <v>876</v>
      </c>
      <c r="C35" s="81" t="s">
        <v>749</v>
      </c>
    </row>
    <row r="36" spans="2:3" ht="16.5" customHeight="1">
      <c r="B36" s="420"/>
      <c r="C36" s="76" t="s">
        <v>750</v>
      </c>
    </row>
    <row r="37" spans="2:3">
      <c r="B37" s="420"/>
      <c r="C37" s="81" t="s">
        <v>751</v>
      </c>
    </row>
    <row r="38" spans="2:3">
      <c r="B38" s="420"/>
      <c r="C38" s="76" t="s">
        <v>752</v>
      </c>
    </row>
    <row r="39" spans="2:3">
      <c r="B39" s="420"/>
      <c r="C39" s="81" t="s">
        <v>753</v>
      </c>
    </row>
    <row r="40" spans="2:3">
      <c r="B40" s="421" t="s">
        <v>877</v>
      </c>
      <c r="C40" s="76" t="s">
        <v>754</v>
      </c>
    </row>
    <row r="41" spans="2:3">
      <c r="B41" s="421"/>
      <c r="C41" s="81" t="s">
        <v>755</v>
      </c>
    </row>
    <row r="42" spans="2:3">
      <c r="B42" s="421"/>
      <c r="C42" s="76" t="s">
        <v>756</v>
      </c>
    </row>
    <row r="43" spans="2:3">
      <c r="B43" s="421"/>
      <c r="C43" s="81" t="s">
        <v>757</v>
      </c>
    </row>
    <row r="44" spans="2:3">
      <c r="B44" s="421"/>
      <c r="C44" s="76" t="s">
        <v>758</v>
      </c>
    </row>
    <row r="45" spans="2:3">
      <c r="B45" s="421"/>
      <c r="C45" s="81" t="s">
        <v>759</v>
      </c>
    </row>
    <row r="46" spans="2:3">
      <c r="B46" s="421"/>
      <c r="C46" s="76" t="s">
        <v>760</v>
      </c>
    </row>
    <row r="47" spans="2:3">
      <c r="B47" s="421"/>
      <c r="C47" s="81" t="s">
        <v>761</v>
      </c>
    </row>
    <row r="48" spans="2:3" ht="17.25" customHeight="1">
      <c r="B48" s="420" t="s">
        <v>878</v>
      </c>
      <c r="C48" s="76" t="s">
        <v>762</v>
      </c>
    </row>
    <row r="49" spans="2:3">
      <c r="B49" s="420"/>
      <c r="C49" s="81" t="s">
        <v>763</v>
      </c>
    </row>
    <row r="50" spans="2:3">
      <c r="B50" s="420"/>
      <c r="C50" s="76" t="s">
        <v>732</v>
      </c>
    </row>
    <row r="51" spans="2:3">
      <c r="B51" s="76"/>
      <c r="C51" s="76"/>
    </row>
    <row r="52" spans="2:3" ht="29">
      <c r="B52" s="77" t="s">
        <v>32</v>
      </c>
      <c r="C52" s="75" t="s">
        <v>872</v>
      </c>
    </row>
    <row r="53" spans="2:3">
      <c r="B53" s="415" t="s">
        <v>879</v>
      </c>
      <c r="C53" s="81" t="s">
        <v>764</v>
      </c>
    </row>
    <row r="54" spans="2:3">
      <c r="B54" s="415"/>
      <c r="C54" s="76" t="s">
        <v>765</v>
      </c>
    </row>
    <row r="55" spans="2:3">
      <c r="B55" s="415"/>
      <c r="C55" s="81" t="s">
        <v>766</v>
      </c>
    </row>
    <row r="56" spans="2:3">
      <c r="B56" s="415"/>
      <c r="C56" s="76" t="s">
        <v>767</v>
      </c>
    </row>
    <row r="57" spans="2:3">
      <c r="B57" s="415"/>
      <c r="C57" s="81" t="s">
        <v>768</v>
      </c>
    </row>
    <row r="58" spans="2:3">
      <c r="B58" s="415"/>
      <c r="C58" s="76" t="s">
        <v>769</v>
      </c>
    </row>
    <row r="59" spans="2:3">
      <c r="B59" s="415"/>
      <c r="C59" s="81" t="s">
        <v>770</v>
      </c>
    </row>
    <row r="60" spans="2:3">
      <c r="B60" s="415"/>
      <c r="C60" s="76" t="s">
        <v>762</v>
      </c>
    </row>
    <row r="61" spans="2:3">
      <c r="B61" s="415"/>
      <c r="C61" s="81" t="s">
        <v>771</v>
      </c>
    </row>
    <row r="62" spans="2:3">
      <c r="B62" s="415"/>
      <c r="C62" s="76" t="s">
        <v>772</v>
      </c>
    </row>
    <row r="63" spans="2:3">
      <c r="B63" s="415"/>
      <c r="C63" s="81" t="s">
        <v>773</v>
      </c>
    </row>
    <row r="64" spans="2:3">
      <c r="B64" s="415"/>
      <c r="C64" s="76" t="s">
        <v>774</v>
      </c>
    </row>
    <row r="65" spans="2:3">
      <c r="B65" s="416" t="s">
        <v>880</v>
      </c>
      <c r="C65" s="81" t="s">
        <v>775</v>
      </c>
    </row>
    <row r="66" spans="2:3">
      <c r="B66" s="416"/>
      <c r="C66" s="76" t="s">
        <v>776</v>
      </c>
    </row>
    <row r="67" spans="2:3">
      <c r="B67" s="416"/>
      <c r="C67" s="81" t="s">
        <v>777</v>
      </c>
    </row>
    <row r="68" spans="2:3">
      <c r="B68" s="416"/>
      <c r="C68" s="76" t="s">
        <v>778</v>
      </c>
    </row>
    <row r="69" spans="2:3">
      <c r="B69" s="415" t="s">
        <v>881</v>
      </c>
      <c r="C69" s="81" t="s">
        <v>779</v>
      </c>
    </row>
    <row r="70" spans="2:3">
      <c r="B70" s="415"/>
      <c r="C70" s="76" t="s">
        <v>780</v>
      </c>
    </row>
    <row r="71" spans="2:3">
      <c r="B71" s="415"/>
      <c r="C71" s="81" t="s">
        <v>781</v>
      </c>
    </row>
    <row r="72" spans="2:3">
      <c r="B72" s="415"/>
      <c r="C72" s="76" t="s">
        <v>782</v>
      </c>
    </row>
    <row r="73" spans="2:3">
      <c r="B73" s="415"/>
      <c r="C73" s="81" t="s">
        <v>783</v>
      </c>
    </row>
    <row r="74" spans="2:3">
      <c r="B74" s="415"/>
      <c r="C74" s="76" t="s">
        <v>784</v>
      </c>
    </row>
    <row r="75" spans="2:3">
      <c r="B75" s="415"/>
      <c r="C75" s="81" t="s">
        <v>785</v>
      </c>
    </row>
    <row r="76" spans="2:3" ht="43.5">
      <c r="B76" s="78" t="s">
        <v>882</v>
      </c>
      <c r="C76" s="76" t="s">
        <v>786</v>
      </c>
    </row>
    <row r="77" spans="2:3">
      <c r="B77" s="415" t="s">
        <v>883</v>
      </c>
      <c r="C77" s="81" t="s">
        <v>787</v>
      </c>
    </row>
    <row r="78" spans="2:3">
      <c r="B78" s="415"/>
      <c r="C78" s="76" t="s">
        <v>788</v>
      </c>
    </row>
    <row r="79" spans="2:3">
      <c r="B79" s="415"/>
      <c r="C79" s="81" t="s">
        <v>789</v>
      </c>
    </row>
    <row r="80" spans="2:3">
      <c r="B80" s="76"/>
      <c r="C80" s="76"/>
    </row>
    <row r="81" spans="2:3" ht="29.25" customHeight="1">
      <c r="B81" s="79" t="s">
        <v>721</v>
      </c>
      <c r="C81" s="75" t="s">
        <v>872</v>
      </c>
    </row>
    <row r="82" spans="2:3">
      <c r="B82" s="415" t="s">
        <v>884</v>
      </c>
      <c r="C82" s="81" t="s">
        <v>790</v>
      </c>
    </row>
    <row r="83" spans="2:3">
      <c r="B83" s="415"/>
      <c r="C83" s="76" t="s">
        <v>791</v>
      </c>
    </row>
    <row r="84" spans="2:3">
      <c r="B84" s="415"/>
      <c r="C84" s="81" t="s">
        <v>792</v>
      </c>
    </row>
    <row r="85" spans="2:3">
      <c r="B85" s="415"/>
      <c r="C85" s="76" t="s">
        <v>793</v>
      </c>
    </row>
    <row r="86" spans="2:3">
      <c r="B86" s="415"/>
      <c r="C86" s="81" t="s">
        <v>794</v>
      </c>
    </row>
    <row r="87" spans="2:3">
      <c r="B87" s="415"/>
      <c r="C87" s="76" t="s">
        <v>795</v>
      </c>
    </row>
    <row r="88" spans="2:3">
      <c r="B88" s="415"/>
      <c r="C88" s="81" t="s">
        <v>796</v>
      </c>
    </row>
    <row r="89" spans="2:3">
      <c r="B89" s="415"/>
      <c r="C89" s="76" t="s">
        <v>797</v>
      </c>
    </row>
    <row r="90" spans="2:3">
      <c r="B90" s="416" t="s">
        <v>885</v>
      </c>
      <c r="C90" s="81" t="s">
        <v>798</v>
      </c>
    </row>
    <row r="91" spans="2:3">
      <c r="B91" s="416"/>
      <c r="C91" s="76" t="s">
        <v>799</v>
      </c>
    </row>
    <row r="92" spans="2:3">
      <c r="B92" s="416"/>
      <c r="C92" s="81" t="s">
        <v>800</v>
      </c>
    </row>
    <row r="93" spans="2:3">
      <c r="B93" s="416"/>
      <c r="C93" s="76" t="s">
        <v>801</v>
      </c>
    </row>
    <row r="94" spans="2:3">
      <c r="B94" s="416"/>
      <c r="C94" s="81" t="s">
        <v>802</v>
      </c>
    </row>
    <row r="95" spans="2:3">
      <c r="B95" s="76"/>
      <c r="C95" s="76"/>
    </row>
    <row r="96" spans="2:3" ht="30" customHeight="1">
      <c r="B96" s="79" t="s">
        <v>73</v>
      </c>
      <c r="C96" s="75" t="s">
        <v>872</v>
      </c>
    </row>
    <row r="97" spans="2:3" ht="29">
      <c r="B97" s="415" t="s">
        <v>886</v>
      </c>
      <c r="C97" s="81" t="s">
        <v>803</v>
      </c>
    </row>
    <row r="98" spans="2:3">
      <c r="B98" s="415"/>
      <c r="C98" s="76" t="s">
        <v>804</v>
      </c>
    </row>
    <row r="99" spans="2:3" ht="29">
      <c r="B99" s="415"/>
      <c r="C99" s="81" t="s">
        <v>805</v>
      </c>
    </row>
    <row r="100" spans="2:3">
      <c r="B100" s="415"/>
      <c r="C100" s="76" t="s">
        <v>806</v>
      </c>
    </row>
    <row r="101" spans="2:3">
      <c r="B101" s="415"/>
      <c r="C101" s="81" t="s">
        <v>807</v>
      </c>
    </row>
    <row r="102" spans="2:3">
      <c r="B102" s="415"/>
      <c r="C102" s="76" t="s">
        <v>808</v>
      </c>
    </row>
    <row r="103" spans="2:3" ht="29">
      <c r="B103" s="415"/>
      <c r="C103" s="81" t="s">
        <v>809</v>
      </c>
    </row>
    <row r="104" spans="2:3">
      <c r="B104" s="415"/>
      <c r="C104" s="76" t="s">
        <v>810</v>
      </c>
    </row>
    <row r="105" spans="2:3" ht="16.5" customHeight="1">
      <c r="B105" s="416" t="s">
        <v>887</v>
      </c>
      <c r="C105" s="81" t="s">
        <v>811</v>
      </c>
    </row>
    <row r="106" spans="2:3">
      <c r="B106" s="416"/>
      <c r="C106" s="76" t="s">
        <v>812</v>
      </c>
    </row>
    <row r="107" spans="2:3">
      <c r="B107" s="416"/>
      <c r="C107" s="81" t="s">
        <v>813</v>
      </c>
    </row>
    <row r="108" spans="2:3">
      <c r="B108" s="416"/>
      <c r="C108" s="76" t="s">
        <v>814</v>
      </c>
    </row>
    <row r="109" spans="2:3">
      <c r="B109" s="416"/>
      <c r="C109" s="81" t="s">
        <v>815</v>
      </c>
    </row>
    <row r="110" spans="2:3">
      <c r="B110" s="416"/>
      <c r="C110" s="76" t="s">
        <v>816</v>
      </c>
    </row>
    <row r="111" spans="2:3">
      <c r="B111" s="416"/>
      <c r="C111" s="81" t="s">
        <v>817</v>
      </c>
    </row>
    <row r="112" spans="2:3">
      <c r="B112" s="416"/>
      <c r="C112" s="76" t="s">
        <v>818</v>
      </c>
    </row>
    <row r="113" spans="2:3">
      <c r="B113" s="416"/>
      <c r="C113" s="81" t="s">
        <v>819</v>
      </c>
    </row>
    <row r="114" spans="2:3">
      <c r="B114" s="415" t="s">
        <v>888</v>
      </c>
      <c r="C114" s="76" t="s">
        <v>820</v>
      </c>
    </row>
    <row r="115" spans="2:3">
      <c r="B115" s="415"/>
      <c r="C115" s="81" t="s">
        <v>821</v>
      </c>
    </row>
    <row r="116" spans="2:3">
      <c r="B116" s="415"/>
      <c r="C116" s="76" t="s">
        <v>822</v>
      </c>
    </row>
    <row r="117" spans="2:3">
      <c r="B117" s="415"/>
      <c r="C117" s="81" t="s">
        <v>823</v>
      </c>
    </row>
    <row r="118" spans="2:3">
      <c r="B118" s="76"/>
      <c r="C118" s="76"/>
    </row>
    <row r="119" spans="2:3">
      <c r="B119" s="77" t="s">
        <v>84</v>
      </c>
      <c r="C119" s="75" t="s">
        <v>872</v>
      </c>
    </row>
    <row r="120" spans="2:3">
      <c r="B120" s="415" t="s">
        <v>889</v>
      </c>
      <c r="C120" s="81" t="s">
        <v>832</v>
      </c>
    </row>
    <row r="121" spans="2:3">
      <c r="B121" s="415"/>
      <c r="C121" s="76" t="s">
        <v>833</v>
      </c>
    </row>
    <row r="122" spans="2:3">
      <c r="B122" s="415"/>
      <c r="C122" s="81" t="s">
        <v>834</v>
      </c>
    </row>
    <row r="123" spans="2:3">
      <c r="B123" s="415"/>
      <c r="C123" s="76" t="s">
        <v>835</v>
      </c>
    </row>
    <row r="124" spans="2:3">
      <c r="B124" s="415"/>
      <c r="C124" s="81" t="s">
        <v>836</v>
      </c>
    </row>
    <row r="125" spans="2:3">
      <c r="B125" s="415"/>
      <c r="C125" s="76" t="s">
        <v>837</v>
      </c>
    </row>
    <row r="126" spans="2:3">
      <c r="B126" s="415"/>
      <c r="C126" s="81" t="s">
        <v>838</v>
      </c>
    </row>
    <row r="127" spans="2:3">
      <c r="B127" s="415"/>
      <c r="C127" s="76" t="s">
        <v>839</v>
      </c>
    </row>
    <row r="128" spans="2:3">
      <c r="B128" s="415"/>
      <c r="C128" s="81" t="s">
        <v>840</v>
      </c>
    </row>
    <row r="129" spans="2:3">
      <c r="B129" s="415"/>
      <c r="C129" s="76" t="s">
        <v>841</v>
      </c>
    </row>
    <row r="130" spans="2:3">
      <c r="B130" s="415"/>
      <c r="C130" s="81" t="s">
        <v>842</v>
      </c>
    </row>
    <row r="131" spans="2:3">
      <c r="B131" s="415"/>
      <c r="C131" s="76" t="s">
        <v>843</v>
      </c>
    </row>
    <row r="132" spans="2:3">
      <c r="B132" s="416" t="s">
        <v>890</v>
      </c>
      <c r="C132" s="81" t="s">
        <v>844</v>
      </c>
    </row>
    <row r="133" spans="2:3">
      <c r="B133" s="416"/>
      <c r="C133" s="76" t="s">
        <v>845</v>
      </c>
    </row>
    <row r="134" spans="2:3">
      <c r="B134" s="416"/>
      <c r="C134" s="81" t="s">
        <v>846</v>
      </c>
    </row>
    <row r="135" spans="2:3" ht="29">
      <c r="B135" s="416"/>
      <c r="C135" s="76" t="s">
        <v>847</v>
      </c>
    </row>
    <row r="136" spans="2:3">
      <c r="B136" s="416"/>
      <c r="C136" s="81" t="s">
        <v>848</v>
      </c>
    </row>
    <row r="137" spans="2:3">
      <c r="B137" s="416"/>
      <c r="C137" s="76" t="s">
        <v>849</v>
      </c>
    </row>
    <row r="138" spans="2:3">
      <c r="B138" s="416"/>
      <c r="C138" s="81" t="s">
        <v>850</v>
      </c>
    </row>
    <row r="139" spans="2:3">
      <c r="B139" s="416"/>
      <c r="C139" s="76" t="s">
        <v>851</v>
      </c>
    </row>
    <row r="140" spans="2:3">
      <c r="B140" s="415" t="s">
        <v>891</v>
      </c>
      <c r="C140" s="81" t="s">
        <v>852</v>
      </c>
    </row>
    <row r="141" spans="2:3">
      <c r="B141" s="415"/>
      <c r="C141" s="76" t="s">
        <v>853</v>
      </c>
    </row>
    <row r="142" spans="2:3">
      <c r="B142" s="415"/>
      <c r="C142" s="81" t="s">
        <v>854</v>
      </c>
    </row>
    <row r="143" spans="2:3">
      <c r="B143" s="415"/>
      <c r="C143" s="76" t="s">
        <v>855</v>
      </c>
    </row>
    <row r="144" spans="2:3">
      <c r="B144" s="415"/>
      <c r="C144" s="81" t="s">
        <v>856</v>
      </c>
    </row>
    <row r="145" spans="2:3">
      <c r="B145" s="415"/>
      <c r="C145" s="76" t="s">
        <v>857</v>
      </c>
    </row>
    <row r="146" spans="2:3">
      <c r="B146" s="415"/>
      <c r="C146" s="81" t="s">
        <v>858</v>
      </c>
    </row>
    <row r="147" spans="2:3">
      <c r="B147" s="415"/>
      <c r="C147" s="76" t="s">
        <v>859</v>
      </c>
    </row>
    <row r="148" spans="2:3">
      <c r="B148" s="415"/>
      <c r="C148" s="81" t="s">
        <v>860</v>
      </c>
    </row>
    <row r="149" spans="2:3">
      <c r="B149" s="416" t="s">
        <v>892</v>
      </c>
      <c r="C149" s="76" t="s">
        <v>861</v>
      </c>
    </row>
    <row r="150" spans="2:3">
      <c r="B150" s="416"/>
      <c r="C150" s="81" t="s">
        <v>862</v>
      </c>
    </row>
    <row r="151" spans="2:3">
      <c r="B151" s="416"/>
      <c r="C151" s="76" t="s">
        <v>863</v>
      </c>
    </row>
    <row r="152" spans="2:3">
      <c r="B152" s="416"/>
      <c r="C152" s="81" t="s">
        <v>864</v>
      </c>
    </row>
    <row r="153" spans="2:3">
      <c r="B153" s="416"/>
      <c r="C153" s="76" t="s">
        <v>865</v>
      </c>
    </row>
    <row r="154" spans="2:3">
      <c r="B154" s="76"/>
      <c r="C154" s="76"/>
    </row>
    <row r="155" spans="2:3" ht="45.75" customHeight="1">
      <c r="B155" s="80" t="s">
        <v>104</v>
      </c>
      <c r="C155" s="75" t="s">
        <v>872</v>
      </c>
    </row>
    <row r="156" spans="2:3" ht="17.25" customHeight="1">
      <c r="B156" s="415" t="s">
        <v>893</v>
      </c>
      <c r="C156" s="81" t="s">
        <v>824</v>
      </c>
    </row>
    <row r="157" spans="2:3">
      <c r="B157" s="415"/>
      <c r="C157" s="76" t="s">
        <v>825</v>
      </c>
    </row>
    <row r="158" spans="2:3">
      <c r="B158" s="415"/>
      <c r="C158" s="81" t="s">
        <v>826</v>
      </c>
    </row>
    <row r="159" spans="2:3">
      <c r="B159" s="415"/>
      <c r="C159" s="76" t="s">
        <v>827</v>
      </c>
    </row>
    <row r="160" spans="2:3">
      <c r="B160" s="415"/>
      <c r="C160" s="81" t="s">
        <v>828</v>
      </c>
    </row>
    <row r="161" spans="2:3">
      <c r="B161" s="415"/>
      <c r="C161" s="76" t="s">
        <v>829</v>
      </c>
    </row>
    <row r="162" spans="2:3">
      <c r="B162" s="415"/>
      <c r="C162" s="81" t="s">
        <v>830</v>
      </c>
    </row>
    <row r="163" spans="2:3">
      <c r="B163" s="415"/>
      <c r="C163" s="76" t="s">
        <v>831</v>
      </c>
    </row>
    <row r="164" spans="2:3">
      <c r="B164" s="415"/>
      <c r="C164" s="81" t="s">
        <v>866</v>
      </c>
    </row>
    <row r="165" spans="2:3" ht="16.5" customHeight="1">
      <c r="B165" s="415"/>
      <c r="C165" s="76" t="s">
        <v>867</v>
      </c>
    </row>
    <row r="166" spans="2:3">
      <c r="B166" s="415"/>
      <c r="C166" s="81" t="s">
        <v>868</v>
      </c>
    </row>
    <row r="167" spans="2:3">
      <c r="B167" s="415"/>
      <c r="C167" s="76" t="s">
        <v>869</v>
      </c>
    </row>
    <row r="168" spans="2:3">
      <c r="B168" s="415"/>
      <c r="C168" s="81" t="s">
        <v>870</v>
      </c>
    </row>
    <row r="169" spans="2:3">
      <c r="B169" s="415"/>
      <c r="C169" s="76" t="s">
        <v>871</v>
      </c>
    </row>
  </sheetData>
  <sheetProtection sheet="1" objects="1" scenarios="1" selectLockedCells="1" selectUnlockedCells="1"/>
  <mergeCells count="20">
    <mergeCell ref="B5:B13"/>
    <mergeCell ref="B14:B21"/>
    <mergeCell ref="B97:B104"/>
    <mergeCell ref="B22:B32"/>
    <mergeCell ref="B35:B39"/>
    <mergeCell ref="B40:B47"/>
    <mergeCell ref="B48:B50"/>
    <mergeCell ref="B53:B64"/>
    <mergeCell ref="B65:B68"/>
    <mergeCell ref="B69:B75"/>
    <mergeCell ref="B77:B79"/>
    <mergeCell ref="B82:B89"/>
    <mergeCell ref="B90:B94"/>
    <mergeCell ref="B156:B169"/>
    <mergeCell ref="B105:B113"/>
    <mergeCell ref="B114:B117"/>
    <mergeCell ref="B120:B131"/>
    <mergeCell ref="B132:B139"/>
    <mergeCell ref="B140:B148"/>
    <mergeCell ref="B149:B15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C5:M33"/>
  <sheetViews>
    <sheetView showGridLines="0" showRowColHeaders="0" topLeftCell="B1" workbookViewId="0"/>
  </sheetViews>
  <sheetFormatPr defaultRowHeight="14.5"/>
  <cols>
    <col min="10" max="10" width="9.08984375" customWidth="1"/>
    <col min="12" max="12" width="18" customWidth="1"/>
  </cols>
  <sheetData>
    <row r="5" spans="3:13">
      <c r="C5" t="s">
        <v>691</v>
      </c>
      <c r="E5">
        <v>0</v>
      </c>
      <c r="F5" s="33">
        <v>0.2</v>
      </c>
      <c r="G5" s="33">
        <v>0.3</v>
      </c>
      <c r="H5" s="33">
        <v>0.7</v>
      </c>
      <c r="I5" s="33">
        <v>0.8</v>
      </c>
      <c r="J5" s="33">
        <v>1</v>
      </c>
    </row>
    <row r="6" spans="3:13">
      <c r="D6" t="s">
        <v>667</v>
      </c>
      <c r="F6">
        <v>0</v>
      </c>
      <c r="G6">
        <v>0</v>
      </c>
      <c r="H6">
        <v>0</v>
      </c>
      <c r="I6">
        <v>0</v>
      </c>
      <c r="J6">
        <v>0</v>
      </c>
    </row>
    <row r="7" spans="3:13">
      <c r="D7" t="s">
        <v>204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 s="34" t="s">
        <v>701</v>
      </c>
      <c r="M7" t="str">
        <f>IF(AND(K8=100,K7=0),"A","O")</f>
        <v>A</v>
      </c>
    </row>
    <row r="8" spans="3:13">
      <c r="D8" t="s">
        <v>668</v>
      </c>
      <c r="F8">
        <v>0</v>
      </c>
      <c r="G8">
        <v>0</v>
      </c>
      <c r="H8">
        <v>0</v>
      </c>
      <c r="I8">
        <v>0</v>
      </c>
      <c r="J8">
        <v>1</v>
      </c>
      <c r="K8">
        <v>100</v>
      </c>
      <c r="L8" s="34" t="s">
        <v>700</v>
      </c>
    </row>
    <row r="10" spans="3:13">
      <c r="C10" t="s">
        <v>688</v>
      </c>
      <c r="E10">
        <v>0</v>
      </c>
      <c r="F10" s="33">
        <v>0.2</v>
      </c>
      <c r="G10" s="33">
        <v>0.3</v>
      </c>
      <c r="H10" s="33">
        <v>0.7</v>
      </c>
      <c r="I10" s="33">
        <v>0.8</v>
      </c>
      <c r="J10" s="33">
        <v>1</v>
      </c>
    </row>
    <row r="11" spans="3:13">
      <c r="D11" t="s">
        <v>667</v>
      </c>
      <c r="F11">
        <v>0</v>
      </c>
      <c r="G11">
        <v>0</v>
      </c>
      <c r="H11">
        <v>0</v>
      </c>
      <c r="I11">
        <v>0</v>
      </c>
      <c r="J11">
        <v>0</v>
      </c>
    </row>
    <row r="12" spans="3:13">
      <c r="D12" t="s">
        <v>204</v>
      </c>
      <c r="F12">
        <v>1</v>
      </c>
      <c r="G12">
        <v>0</v>
      </c>
      <c r="H12">
        <v>0</v>
      </c>
      <c r="I12">
        <v>0</v>
      </c>
      <c r="J12">
        <v>0</v>
      </c>
      <c r="K12">
        <v>20</v>
      </c>
      <c r="L12" t="s">
        <v>705</v>
      </c>
      <c r="M12" t="str">
        <f>IF(AND(AND(K13&lt;100,K13&gt;79),K12&lt;21),"B","O")</f>
        <v>B</v>
      </c>
    </row>
    <row r="13" spans="3:13">
      <c r="D13" t="s">
        <v>668</v>
      </c>
      <c r="F13">
        <v>0</v>
      </c>
      <c r="G13">
        <v>0</v>
      </c>
      <c r="H13">
        <v>0</v>
      </c>
      <c r="I13">
        <v>1</v>
      </c>
      <c r="J13">
        <v>0</v>
      </c>
      <c r="K13">
        <v>80</v>
      </c>
      <c r="L13" t="s">
        <v>704</v>
      </c>
    </row>
    <row r="15" spans="3:13">
      <c r="C15" t="s">
        <v>684</v>
      </c>
      <c r="E15">
        <v>0</v>
      </c>
      <c r="F15" s="33">
        <v>0.2</v>
      </c>
      <c r="G15" s="33">
        <v>0.3</v>
      </c>
      <c r="H15" s="33">
        <v>0.7</v>
      </c>
      <c r="I15" s="33">
        <v>0.8</v>
      </c>
      <c r="J15" s="33">
        <v>1</v>
      </c>
    </row>
    <row r="16" spans="3:13">
      <c r="D16" t="s">
        <v>667</v>
      </c>
      <c r="F16">
        <v>0</v>
      </c>
      <c r="G16">
        <v>0</v>
      </c>
      <c r="H16">
        <v>0</v>
      </c>
      <c r="I16">
        <v>0</v>
      </c>
      <c r="J16">
        <v>0</v>
      </c>
    </row>
    <row r="17" spans="3:13">
      <c r="D17" t="s">
        <v>204</v>
      </c>
      <c r="F17">
        <v>0</v>
      </c>
      <c r="G17">
        <v>1</v>
      </c>
      <c r="H17">
        <v>0</v>
      </c>
      <c r="I17">
        <v>0</v>
      </c>
      <c r="J17">
        <v>0</v>
      </c>
      <c r="K17">
        <v>31</v>
      </c>
      <c r="L17" t="s">
        <v>706</v>
      </c>
      <c r="M17" t="str">
        <f>IF(AND(AND(K18&lt;80,K18&gt;69),AND(K17&lt;31,K17&gt;20)),"C","O")</f>
        <v>O</v>
      </c>
    </row>
    <row r="18" spans="3:13">
      <c r="D18" t="s">
        <v>668</v>
      </c>
      <c r="F18">
        <v>0</v>
      </c>
      <c r="G18">
        <v>0</v>
      </c>
      <c r="H18">
        <v>1</v>
      </c>
      <c r="I18">
        <v>0</v>
      </c>
      <c r="J18">
        <v>0</v>
      </c>
      <c r="K18">
        <v>69</v>
      </c>
      <c r="L18" t="s">
        <v>702</v>
      </c>
    </row>
    <row r="20" spans="3:13">
      <c r="C20" t="s">
        <v>681</v>
      </c>
      <c r="E20">
        <v>0</v>
      </c>
      <c r="F20" s="33">
        <v>0.2</v>
      </c>
      <c r="G20" s="33">
        <v>0.3</v>
      </c>
      <c r="H20" s="33">
        <v>0.7</v>
      </c>
      <c r="I20" s="33">
        <v>0.8</v>
      </c>
      <c r="J20" s="33">
        <v>1</v>
      </c>
    </row>
    <row r="21" spans="3:13">
      <c r="D21" t="s">
        <v>667</v>
      </c>
      <c r="F21">
        <v>0</v>
      </c>
      <c r="G21">
        <v>0</v>
      </c>
      <c r="H21">
        <v>0</v>
      </c>
      <c r="I21">
        <v>0</v>
      </c>
      <c r="J21">
        <v>0</v>
      </c>
    </row>
    <row r="22" spans="3:13">
      <c r="D22" t="s">
        <v>204</v>
      </c>
      <c r="F22">
        <v>0</v>
      </c>
      <c r="G22">
        <v>0</v>
      </c>
      <c r="H22">
        <v>0</v>
      </c>
      <c r="I22">
        <v>0</v>
      </c>
      <c r="J22">
        <v>1</v>
      </c>
      <c r="K22">
        <v>100</v>
      </c>
      <c r="L22" s="34" t="s">
        <v>700</v>
      </c>
      <c r="M22" t="str">
        <f>IF((K23+K22=100),"D","O")</f>
        <v>D</v>
      </c>
    </row>
    <row r="23" spans="3:13">
      <c r="D23" t="s">
        <v>668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 s="34" t="s">
        <v>701</v>
      </c>
    </row>
    <row r="25" spans="3:13">
      <c r="C25" t="s">
        <v>679</v>
      </c>
      <c r="E25">
        <v>0</v>
      </c>
      <c r="F25" s="33">
        <v>0.2</v>
      </c>
      <c r="G25" s="33">
        <v>0.3</v>
      </c>
      <c r="H25" s="33">
        <v>0.7</v>
      </c>
      <c r="I25" s="33">
        <v>0.8</v>
      </c>
      <c r="J25" s="33">
        <v>1</v>
      </c>
    </row>
    <row r="26" spans="3:13">
      <c r="D26" t="s">
        <v>667</v>
      </c>
      <c r="F26">
        <v>0</v>
      </c>
      <c r="G26">
        <v>0</v>
      </c>
      <c r="H26">
        <v>0</v>
      </c>
      <c r="I26">
        <v>0</v>
      </c>
      <c r="J26">
        <v>0</v>
      </c>
    </row>
    <row r="27" spans="3:13">
      <c r="D27" t="s">
        <v>204</v>
      </c>
      <c r="F27">
        <v>0</v>
      </c>
      <c r="G27">
        <v>0</v>
      </c>
      <c r="H27">
        <v>0</v>
      </c>
      <c r="I27">
        <v>1</v>
      </c>
      <c r="J27">
        <v>0</v>
      </c>
      <c r="K27">
        <v>70</v>
      </c>
      <c r="L27" t="s">
        <v>703</v>
      </c>
      <c r="M27" t="str">
        <f>IF(AND(K27&gt;70,K27&lt;81),"E","O")</f>
        <v>O</v>
      </c>
    </row>
    <row r="28" spans="3:13">
      <c r="D28" t="s">
        <v>668</v>
      </c>
      <c r="F28">
        <v>0</v>
      </c>
      <c r="G28">
        <v>0</v>
      </c>
      <c r="H28">
        <v>0</v>
      </c>
      <c r="I28">
        <v>0</v>
      </c>
      <c r="J28">
        <v>0</v>
      </c>
    </row>
    <row r="30" spans="3:13">
      <c r="C30" t="s">
        <v>676</v>
      </c>
      <c r="E30">
        <v>0</v>
      </c>
      <c r="F30" s="33">
        <v>0.2</v>
      </c>
      <c r="G30" s="33">
        <v>0.3</v>
      </c>
      <c r="H30" s="33">
        <v>0.7</v>
      </c>
      <c r="I30" s="33">
        <v>0.8</v>
      </c>
      <c r="J30" s="33">
        <v>1</v>
      </c>
    </row>
    <row r="31" spans="3:13">
      <c r="D31" t="s">
        <v>667</v>
      </c>
      <c r="F31">
        <v>0</v>
      </c>
      <c r="G31">
        <v>0</v>
      </c>
      <c r="H31">
        <v>0</v>
      </c>
      <c r="I31">
        <v>0</v>
      </c>
      <c r="J31">
        <v>0</v>
      </c>
    </row>
    <row r="32" spans="3:13">
      <c r="D32" t="s">
        <v>204</v>
      </c>
      <c r="F32">
        <v>0</v>
      </c>
      <c r="G32">
        <v>0</v>
      </c>
      <c r="H32">
        <v>1</v>
      </c>
      <c r="I32">
        <v>0</v>
      </c>
      <c r="J32">
        <v>0</v>
      </c>
      <c r="K32">
        <v>71</v>
      </c>
      <c r="L32" t="s">
        <v>707</v>
      </c>
      <c r="M32" t="str">
        <f>IF(K32&lt;71,"F","O")</f>
        <v>O</v>
      </c>
    </row>
    <row r="33" spans="4:10">
      <c r="D33" t="s">
        <v>668</v>
      </c>
      <c r="F33">
        <v>0</v>
      </c>
      <c r="G33">
        <v>0</v>
      </c>
      <c r="H33">
        <v>0</v>
      </c>
      <c r="I33">
        <v>0</v>
      </c>
      <c r="J33">
        <v>0</v>
      </c>
    </row>
  </sheetData>
  <sheetProtection algorithmName="SHA-512" hashValue="pBp4xdt3wzyQZ7E/GDB6No+02mkBe99EhCw6UnU7Q8Rse5aVd1JaxPBR2x9cu9MsEh9czTuc/MFA2e6fVnIxPw==" saltValue="wIZKD7gzlvhlbWTzXXEhoA==" spinCount="100000" sheet="1" objects="1" scenarios="1" selectLockedCells="1" selectUnlockedCell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B3:D18"/>
  <sheetViews>
    <sheetView showGridLines="0" showRowColHeaders="0" zoomScale="90" zoomScaleNormal="90" workbookViewId="0">
      <selection activeCell="C18" sqref="C18"/>
    </sheetView>
  </sheetViews>
  <sheetFormatPr defaultRowHeight="14.5"/>
  <sheetData>
    <row r="3" spans="2:4">
      <c r="B3" t="s">
        <v>912</v>
      </c>
      <c r="C3" t="s">
        <v>895</v>
      </c>
    </row>
    <row r="5" spans="2:4">
      <c r="C5" t="s">
        <v>1178</v>
      </c>
    </row>
    <row r="6" spans="2:4">
      <c r="B6">
        <v>1.1000000000000001</v>
      </c>
      <c r="C6" t="str">
        <f>Sheet1!I7&amp;"  "&amp;Sheet1!I10&amp;"  "&amp;Sheet1!I13&amp;"  "&amp;Sheet1!I16&amp;"  "&amp;Sheet1!I19&amp;"  "</f>
        <v xml:space="preserve">          </v>
      </c>
    </row>
    <row r="7" spans="2:4">
      <c r="B7">
        <v>1.2</v>
      </c>
      <c r="C7" t="str">
        <f>Sheet1!I24&amp;"  "&amp;Sheet1!I27&amp;"  "&amp;Sheet1!I30&amp;"  "&amp;Sheet1!I33&amp;"  "&amp;Sheet1!I36&amp;"  "&amp;Sheet1!I39&amp;"  "</f>
        <v xml:space="preserve">            </v>
      </c>
    </row>
    <row r="8" spans="2:4">
      <c r="B8">
        <v>1.3</v>
      </c>
      <c r="C8" t="str">
        <f>Sheet1!I44&amp;"  "&amp;Sheet1!I47&amp;"  "&amp;Sheet1!I50&amp;"  "&amp;Sheet1!I53&amp;"  "&amp;Sheet1!I56&amp;"  "&amp;Sheet1!I59&amp;"  "</f>
        <v xml:space="preserve">            </v>
      </c>
    </row>
    <row r="10" spans="2:4">
      <c r="C10" t="s">
        <v>954</v>
      </c>
    </row>
    <row r="11" spans="2:4">
      <c r="B11">
        <v>1.1000000000000001</v>
      </c>
      <c r="C11" t="str">
        <f>Sheet1!J7&amp;"  "&amp;Sheet1!J10&amp;"  "&amp;Sheet1!J13&amp;"  "&amp;Sheet1!J16&amp;"  "&amp;Sheet1!J19&amp;"  "</f>
        <v xml:space="preserve">          </v>
      </c>
    </row>
    <row r="12" spans="2:4">
      <c r="B12">
        <v>1.2</v>
      </c>
      <c r="C12" t="str">
        <f>Sheet1!J24&amp;"  "&amp;Sheet1!J27&amp;"  "&amp;Sheet1!J30&amp;"  "&amp;Sheet1!J33&amp;"  "&amp;Sheet1!J36&amp;"  "&amp;Sheet1!J39&amp;"  "</f>
        <v xml:space="preserve">            </v>
      </c>
    </row>
    <row r="13" spans="2:4">
      <c r="B13">
        <v>1.3</v>
      </c>
      <c r="C13" t="str">
        <f>Sheet1!J44&amp;"  "&amp;Sheet1!J47&amp;"  "&amp;Sheet1!J50&amp;"  "&amp;Sheet1!J53&amp;"  "&amp;Sheet1!J56&amp;"  "&amp;Sheet1!J59&amp;"  "</f>
        <v xml:space="preserve">            </v>
      </c>
    </row>
    <row r="15" spans="2:4">
      <c r="C15" t="s">
        <v>955</v>
      </c>
    </row>
    <row r="16" spans="2:4">
      <c r="B16">
        <v>1.1000000000000001</v>
      </c>
      <c r="C16" s="8" t="str">
        <f>Sheet1!K7&amp;"  "&amp;Sheet1!K10&amp;"  "&amp;Sheet1!K13&amp;"  "&amp;Sheet1!K16&amp;"  "&amp;Sheet1!K19&amp;"  "&amp;Sheet1!L7&amp;"  "&amp;Sheet1!L10&amp;"  "&amp;Sheet1!L13&amp;"  "&amp;Sheet1!L16&amp;"  "&amp;Sheet1!L19&amp;"  "</f>
        <v xml:space="preserve">                    </v>
      </c>
      <c r="D16" s="8"/>
    </row>
    <row r="17" spans="2:4">
      <c r="B17">
        <v>1.2</v>
      </c>
      <c r="C17" s="8" t="str">
        <f>Sheet1!K24&amp;"  "&amp;Sheet1!K27&amp;"  "&amp;Sheet1!K30&amp;"  "&amp;Sheet1!K33&amp;"  "&amp;Sheet1!K36&amp;"  "&amp;Sheet1!K39&amp;"  "&amp;Sheet1!L24&amp;"  "&amp;Sheet1!L27&amp;"  "&amp;Sheet1!L30&amp;"  "&amp;Sheet1!L33&amp;"  "&amp;Sheet1!L36&amp;"  "&amp;Sheet1!L39&amp;"  "</f>
        <v xml:space="preserve">                        </v>
      </c>
      <c r="D17" s="8"/>
    </row>
    <row r="18" spans="2:4">
      <c r="B18">
        <v>1.3</v>
      </c>
      <c r="C18" s="8" t="str">
        <f>Sheet1!K44&amp;"  "&amp;Sheet1!K47&amp;"  "&amp;Sheet1!K50&amp;"  "&amp;Sheet1!K53&amp;"  "&amp;Sheet1!K56&amp;"  "&amp;Sheet1!K59&amp;"  "&amp;Sheet1!L44&amp;"  "&amp;Sheet1!L47&amp;"  "&amp;Sheet1!L50&amp;"  "&amp;Sheet1!L53&amp;"  "&amp;Sheet1!L56&amp;"  "&amp;Sheet1!L59&amp;"  "</f>
        <v xml:space="preserve">                        </v>
      </c>
      <c r="D18" s="8"/>
    </row>
  </sheetData>
  <sheetProtection algorithmName="SHA-512" hashValue="DIPEhgd/C95gHeD+khCHyz4StJUtkDxCjSZApl1tf9LqoCXzl2EZwqXOaug29dKRht2tqT3JJ32wqfRZBKUucg==" saltValue="DaYlclpa2QIX51HiDVY5Hw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B3:N22"/>
  <sheetViews>
    <sheetView showGridLines="0" showRowColHeaders="0" zoomScale="90" zoomScaleNormal="90" workbookViewId="0">
      <selection activeCell="C20" sqref="C20"/>
    </sheetView>
  </sheetViews>
  <sheetFormatPr defaultRowHeight="14.5"/>
  <sheetData>
    <row r="3" spans="2:14">
      <c r="B3" t="s">
        <v>914</v>
      </c>
      <c r="C3" t="s">
        <v>896</v>
      </c>
    </row>
    <row r="5" spans="2:14">
      <c r="C5" t="s">
        <v>907</v>
      </c>
    </row>
    <row r="6" spans="2:14">
      <c r="B6">
        <v>2.1</v>
      </c>
      <c r="C6" s="113" t="str">
        <f>'Sheet1 (2)'!I7&amp;"  "&amp;'Sheet1 (2)'!I10&amp;"  "</f>
        <v xml:space="preserve">    </v>
      </c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</row>
    <row r="7" spans="2:14">
      <c r="B7">
        <v>2.2000000000000002</v>
      </c>
      <c r="C7" s="113" t="str">
        <f>'Sheet1 (2)'!I15&amp;"  "&amp;'Sheet1 (2)'!I18&amp;"  "&amp;'Sheet1 (2)'!I21&amp;"  "&amp;'Sheet1 (2)'!I24&amp;"  "</f>
        <v xml:space="preserve">        </v>
      </c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</row>
    <row r="8" spans="2:14">
      <c r="B8">
        <v>2.2999999999999998</v>
      </c>
      <c r="C8" s="113" t="str">
        <f>'Sheet1 (2)'!I29&amp;"  "&amp;'Sheet1 (2)'!I32&amp;"  "&amp;'Sheet1 (2)'!I35&amp;"  "&amp;'Sheet1 (2)'!I38&amp;"  "&amp;'Sheet1 (2)'!I41&amp;"  "</f>
        <v xml:space="preserve">          </v>
      </c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</row>
    <row r="9" spans="2:14"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</row>
    <row r="10" spans="2:14" ht="7.5" customHeight="1"/>
    <row r="11" spans="2:14">
      <c r="C11" t="s">
        <v>908</v>
      </c>
    </row>
    <row r="12" spans="2:14">
      <c r="B12">
        <v>2.1</v>
      </c>
      <c r="C12" s="113" t="str">
        <f>'Sheet1 (2)'!J7&amp;"  "&amp;'Sheet1 (2)'!J10&amp;"  "</f>
        <v xml:space="preserve">    </v>
      </c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</row>
    <row r="13" spans="2:14">
      <c r="B13">
        <v>2.2000000000000002</v>
      </c>
      <c r="C13" s="113" t="str">
        <f>'Sheet1 (2)'!J15&amp;"  "&amp;'Sheet1 (2)'!J18&amp;"  "&amp;'Sheet1 (2)'!J21&amp;"  "&amp;'Sheet1 (2)'!J24&amp;"  "</f>
        <v xml:space="preserve">        </v>
      </c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</row>
    <row r="14" spans="2:14">
      <c r="B14">
        <v>2.2999999999999998</v>
      </c>
      <c r="C14" s="113" t="str">
        <f>'Sheet1 (2)'!J29&amp;"  "&amp;'Sheet1 (2)'!J32&amp;"  "&amp;'Sheet1 (2)'!J35&amp;"  "&amp;'Sheet1 (2)'!J38&amp;"  "&amp;'Sheet1 (2)'!J41&amp;"  "</f>
        <v xml:space="preserve">          </v>
      </c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</row>
    <row r="15" spans="2:14"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</row>
    <row r="16" spans="2:14" ht="7.5" customHeight="1"/>
    <row r="17" spans="2:14">
      <c r="C17" t="s">
        <v>913</v>
      </c>
    </row>
    <row r="18" spans="2:14">
      <c r="B18">
        <v>2.1</v>
      </c>
      <c r="C18" s="113" t="str">
        <f>'Sheet1 (2)'!K7&amp;"  "&amp;'Sheet1 (2)'!K10&amp;"  "&amp;'Sheet1 (2)'!L7&amp;"  "&amp;'Sheet1 (2)'!L10&amp;"  "</f>
        <v xml:space="preserve">        </v>
      </c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</row>
    <row r="19" spans="2:14">
      <c r="B19">
        <v>2.2000000000000002</v>
      </c>
      <c r="C19" s="113" t="str">
        <f>'Sheet1 (2)'!K15&amp;"  "&amp;'Sheet1 (2)'!K18&amp;"  "&amp;'Sheet1 (2)'!K21&amp;"  "&amp;'Sheet1 (2)'!K24&amp;"  "&amp;'Sheet1 (2)'!L15&amp;"  "&amp;'Sheet1 (2)'!L18&amp;"  "&amp;'Sheet1 (2)'!L21&amp;"  "&amp;'Sheet1 (2)'!L24&amp;"  "</f>
        <v xml:space="preserve">                </v>
      </c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</row>
    <row r="20" spans="2:14">
      <c r="B20">
        <v>2.2999999999999998</v>
      </c>
      <c r="C20" s="113" t="str">
        <f>'Sheet1 (2)'!K29&amp;"  "&amp;'Sheet1 (2)'!K32&amp;"  "&amp;'Sheet1 (2)'!K35&amp;"  "&amp;'Sheet1 (2)'!K38&amp;"  "&amp;'Sheet1 (2)'!K41&amp;"  "&amp;'Sheet1 (2)'!L29&amp;"  "&amp;'Sheet1 (2)'!L32&amp;"  "&amp;'Sheet1 (2)'!L35&amp;"  "&amp;'Sheet1 (2)'!L38&amp;"  "&amp;'Sheet1 (2)'!L41&amp;"  "</f>
        <v xml:space="preserve">                    </v>
      </c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</row>
    <row r="21" spans="2:14"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</row>
    <row r="22" spans="2:14"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</row>
  </sheetData>
  <sheetProtection algorithmName="SHA-512" hashValue="ss5ptz2wdduDDZceApKEPxGl3MQvvSnAWZfN6NsBuPBXSahKpe4xMGF0Ax8s64AE1ZlvvHG4b5JDOELlqk2LzA==" saltValue="+OanP5Os0E4/s8rTztjshA==" spinCount="100000" sheet="1" objects="1" scenarios="1" selectLockedCells="1" selectUnlockedCells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3:N29"/>
  <sheetViews>
    <sheetView showGridLines="0" showRowColHeaders="0" zoomScale="90" zoomScaleNormal="90" workbookViewId="0">
      <selection activeCell="C27" sqref="C27"/>
    </sheetView>
  </sheetViews>
  <sheetFormatPr defaultRowHeight="14.5"/>
  <sheetData>
    <row r="3" spans="2:14">
      <c r="B3" t="s">
        <v>916</v>
      </c>
      <c r="C3" t="s">
        <v>897</v>
      </c>
    </row>
    <row r="5" spans="2:14">
      <c r="C5" t="s">
        <v>907</v>
      </c>
    </row>
    <row r="6" spans="2:14">
      <c r="B6">
        <v>3.1</v>
      </c>
      <c r="C6" s="113" t="str">
        <f>'Sheet1 (3)'!I7&amp;"  "&amp;'Sheet1 (3)'!I10&amp;"  "&amp;'Sheet1 (3)'!I13&amp;"  "&amp;'Sheet1 (3)'!I16&amp;"  "&amp;'Sheet1 (3)'!I19&amp;"  "</f>
        <v xml:space="preserve">          </v>
      </c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</row>
    <row r="7" spans="2:14">
      <c r="B7">
        <v>3.2</v>
      </c>
      <c r="C7" s="113" t="str">
        <f>'Sheet1 (3)'!I24&amp;"  "&amp;'Sheet1 (3)'!I27&amp;"  "</f>
        <v xml:space="preserve">    </v>
      </c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</row>
    <row r="8" spans="2:14">
      <c r="B8">
        <v>3.3</v>
      </c>
      <c r="C8" s="113" t="str">
        <f>'Sheet1 (3)'!I32&amp;"  "&amp;'Sheet1 (3)'!I35&amp;"  "&amp;'Sheet1 (3)'!I38&amp;"  "&amp;'Sheet1 (3)'!I41&amp;"  "&amp;'Sheet1 (3)'!I44&amp;"  "&amp;'Sheet1 (3)'!I47&amp;"  "&amp;'Sheet1 (3)'!I50&amp;"  "&amp;'Sheet1 (3)'!I53&amp;"  "</f>
        <v xml:space="preserve">                </v>
      </c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</row>
    <row r="9" spans="2:14">
      <c r="B9">
        <v>3.4</v>
      </c>
      <c r="C9" s="109" t="str">
        <f>'Sheet1 (3)'!I58&amp;"  "&amp;'Sheet1 (3)'!I61&amp;"  "&amp;'Sheet1 (3)'!I64&amp;"  "&amp;'Sheet1 (3)'!I67&amp;"  "</f>
        <v xml:space="preserve">        </v>
      </c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</row>
    <row r="10" spans="2:14">
      <c r="B10">
        <v>3.5</v>
      </c>
      <c r="C10" s="113" t="str">
        <f>'Sheet1 (3)'!I72&amp;"  "</f>
        <v xml:space="preserve">  </v>
      </c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</row>
    <row r="11" spans="2:14"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</row>
    <row r="12" spans="2:14" ht="7.5" customHeight="1"/>
    <row r="13" spans="2:14">
      <c r="C13" t="s">
        <v>908</v>
      </c>
    </row>
    <row r="14" spans="2:14">
      <c r="B14">
        <v>3.1</v>
      </c>
      <c r="C14" s="113" t="str">
        <f>'Sheet1 (3)'!J7&amp;"  "&amp;'Sheet1 (3)'!J10&amp;"  "&amp;'Sheet1 (3)'!J13&amp;"  "&amp;'Sheet1 (3)'!J16&amp;"  "&amp;'Sheet1 (3)'!J19&amp;"  "</f>
        <v xml:space="preserve">          </v>
      </c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</row>
    <row r="15" spans="2:14">
      <c r="B15">
        <v>3.2</v>
      </c>
      <c r="C15" s="113" t="str">
        <f>'Sheet1 (3)'!J24&amp;"  "&amp;'Sheet1 (3)'!J27&amp;"  "</f>
        <v xml:space="preserve">    </v>
      </c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</row>
    <row r="16" spans="2:14">
      <c r="B16">
        <v>3.3</v>
      </c>
      <c r="C16" s="113" t="str">
        <f>'Sheet1 (3)'!J32&amp;"  "&amp;'Sheet1 (3)'!J35&amp;"  "&amp;'Sheet1 (3)'!J38&amp;"  "&amp;'Sheet1 (3)'!J41&amp;"  "&amp;'Sheet1 (3)'!J44&amp;"  "&amp;'Sheet1 (3)'!J47&amp;"  "&amp;'Sheet1 (3)'!J50&amp;"  "&amp;'Sheet1 (3)'!J53&amp;"  "</f>
        <v xml:space="preserve">                </v>
      </c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</row>
    <row r="17" spans="1:14">
      <c r="B17">
        <v>3.4</v>
      </c>
      <c r="C17" s="113" t="str">
        <f>'Sheet1 (3)'!J58&amp;"  "&amp;'Sheet1 (3)'!J61&amp;"  "&amp;'Sheet1 (3)'!J64&amp;"  "&amp;'Sheet1 (3)'!J67&amp;"  "</f>
        <v xml:space="preserve">        </v>
      </c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</row>
    <row r="18" spans="1:14">
      <c r="B18">
        <v>3.5</v>
      </c>
      <c r="C18" s="113" t="str">
        <f>'Sheet1 (3)'!J72&amp;"  "</f>
        <v xml:space="preserve">  </v>
      </c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</row>
    <row r="19" spans="1:14">
      <c r="A19" s="114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</row>
    <row r="20" spans="1:14"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</row>
    <row r="21" spans="1:14" ht="7.5" customHeight="1"/>
    <row r="22" spans="1:14">
      <c r="C22" t="s">
        <v>913</v>
      </c>
    </row>
    <row r="23" spans="1:14">
      <c r="B23">
        <v>3.1</v>
      </c>
      <c r="C23" s="113" t="str">
        <f>'Sheet1 (3)'!K7&amp;"  "&amp;'Sheet1 (3)'!K10&amp;"  "&amp;'Sheet1 (3)'!K13&amp;"  "&amp;'Sheet1 (3)'!K16&amp;"  "&amp;'Sheet1 (3)'!K19&amp;"  "&amp;'Sheet1 (3)'!L7&amp;"  "&amp;'Sheet1 (3)'!L10&amp;"  "&amp;'Sheet1 (3)'!L13&amp;"  "&amp;'Sheet1 (3)'!L16&amp;"  "&amp;'Sheet1 (3)'!L19&amp;"  "</f>
        <v xml:space="preserve">                    </v>
      </c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</row>
    <row r="24" spans="1:14">
      <c r="B24">
        <v>3.2</v>
      </c>
      <c r="C24" s="113" t="str">
        <f>'Sheet1 (3)'!K24&amp;"  "&amp;'Sheet1 (3)'!K27&amp;"  "&amp;'Sheet1 (3)'!L24&amp;"  "&amp;'Sheet1 (3)'!L27&amp;"  "</f>
        <v xml:space="preserve">        </v>
      </c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</row>
    <row r="25" spans="1:14">
      <c r="B25">
        <v>3.3</v>
      </c>
      <c r="C25" s="113" t="str">
        <f>'Sheet1 (3)'!K32&amp;"  "&amp;'Sheet1 (3)'!K35&amp;"  "&amp;'Sheet1 (3)'!K38&amp;"  "&amp;'Sheet1 (3)'!K41&amp;"  "&amp;'Sheet1 (3)'!K44&amp;"  "&amp;'Sheet1 (3)'!K47&amp;"  "&amp;'Sheet1 (3)'!K50&amp;"  "&amp;'Sheet1 (3)'!K53&amp;"  "&amp;'Sheet1 (3)'!L32&amp;"  "&amp;'Sheet1 (3)'!L35&amp;"  "&amp;'Sheet1 (3)'!L38&amp;"  "&amp;'Sheet1 (3)'!L41&amp;"  "&amp;'Sheet1 (3)'!L44&amp;"  "&amp;'Sheet1 (3)'!L47&amp;"  "&amp;'Sheet1 (3)'!L50&amp;"  "&amp;'Sheet1 (3)'!L53&amp;"  "</f>
        <v xml:space="preserve">                                </v>
      </c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</row>
    <row r="26" spans="1:14">
      <c r="B26">
        <v>3.4</v>
      </c>
      <c r="C26" s="113" t="str">
        <f>'Sheet1 (3)'!K58&amp;"  "&amp;'Sheet1 (3)'!K61&amp;"  "&amp;'Sheet1 (3)'!K64&amp;"  "&amp;'Sheet1 (3)'!K67&amp;"  "&amp;'Sheet1 (3)'!L58&amp;"  "&amp;'Sheet1 (3)'!L61&amp;"  "&amp;'Sheet1 (3)'!L64&amp;"  "&amp;'Sheet1 (3)'!L67&amp;"  "</f>
        <v xml:space="preserve">                </v>
      </c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</row>
    <row r="27" spans="1:14">
      <c r="B27">
        <v>3.5</v>
      </c>
      <c r="C27" s="113" t="str">
        <f>'Sheet1 (3)'!K72&amp;"  "&amp;'Sheet1 (3)'!L72&amp;"  "</f>
        <v xml:space="preserve">    </v>
      </c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</row>
    <row r="28" spans="1:14"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</row>
    <row r="29" spans="1:14"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</row>
  </sheetData>
  <sheetProtection algorithmName="SHA-512" hashValue="QWXhsy7IBqZMViZi8y0t3ETxf1tpOjl3KZ6LIUOI/fNM02njFOK2bCLstzLmF/+uWsrSy42svqiKtvPYi0jwOg==" saltValue="tVJVQyeDFg5BTxgKBGpyaA==" spinCount="100000" sheet="1" objects="1" scenarios="1" selectLockedCells="1" selectUnlockedCells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3:N29"/>
  <sheetViews>
    <sheetView showGridLines="0" showRowColHeaders="0" zoomScale="90" zoomScaleNormal="90" workbookViewId="0">
      <selection activeCell="C24" sqref="C24"/>
    </sheetView>
  </sheetViews>
  <sheetFormatPr defaultRowHeight="14.5"/>
  <sheetData>
    <row r="3" spans="2:14">
      <c r="B3" t="s">
        <v>917</v>
      </c>
      <c r="C3" t="s">
        <v>898</v>
      </c>
    </row>
    <row r="5" spans="2:14">
      <c r="C5" t="s">
        <v>907</v>
      </c>
    </row>
    <row r="6" spans="2:14">
      <c r="B6">
        <v>4.0999999999999996</v>
      </c>
      <c r="C6" s="113" t="str">
        <f>'Sheet1 (4)'!I7&amp;"  "&amp;'Sheet1 (4)'!I10&amp;"  "&amp;'Sheet1 (4)'!I13&amp;"  "&amp;'Sheet1 (4)'!I16&amp;"  "&amp;'Sheet1 (4)'!I19&amp;"  "&amp;'Sheet1 (4)'!I22&amp;"  "&amp;'Sheet1 (4)'!I25&amp;"  "&amp;'Sheet1 (4)'!I28&amp;"  "</f>
        <v xml:space="preserve">                </v>
      </c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</row>
    <row r="7" spans="2:14">
      <c r="B7">
        <v>4.2</v>
      </c>
      <c r="C7" s="113" t="str">
        <f>'Sheet1 (4)'!I33&amp;"  "&amp;'Sheet1 (4)'!I36&amp;"  "&amp;'Sheet1 (4)'!I39&amp;"  "&amp;'Sheet1 (4)'!I42&amp;"  "&amp;'Sheet1 (4)'!I45&amp;"  "&amp;'Sheet1 (4)'!I48&amp;"  "&amp;'Sheet1 (4)'!I51&amp;"  "</f>
        <v xml:space="preserve">              </v>
      </c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</row>
    <row r="8" spans="2:14"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</row>
    <row r="9" spans="2:14"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</row>
    <row r="10" spans="2:14"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</row>
    <row r="11" spans="2:14"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</row>
    <row r="12" spans="2:14" ht="7.5" customHeight="1"/>
    <row r="13" spans="2:14">
      <c r="C13" t="s">
        <v>908</v>
      </c>
    </row>
    <row r="14" spans="2:14">
      <c r="B14">
        <v>4.0999999999999996</v>
      </c>
      <c r="C14" s="113" t="str">
        <f>'Sheet1 (4)'!J7&amp;"  "&amp;'Sheet1 (4)'!J10&amp;"  "&amp;'Sheet1 (4)'!J13&amp;"  "&amp;'Sheet1 (4)'!J16&amp;"  "&amp;'Sheet1 (4)'!J19&amp;"  "&amp;'Sheet1 (4)'!J22&amp;"  "&amp;'Sheet1 (4)'!J25&amp;"  "&amp;'Sheet1 (4)'!J28&amp;"  "</f>
        <v xml:space="preserve">                </v>
      </c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</row>
    <row r="15" spans="2:14">
      <c r="B15">
        <v>4.2</v>
      </c>
      <c r="C15" s="113" t="str">
        <f>'Sheet1 (4)'!J33&amp;"  "&amp;'Sheet1 (4)'!J36&amp;"  "&amp;'Sheet1 (4)'!J39&amp;"  "&amp;'Sheet1 (4)'!J42&amp;"  "&amp;'Sheet1 (4)'!J45&amp;"  "&amp;'Sheet1 (4)'!J48&amp;"  "&amp;'Sheet1 (4)'!J51&amp;"  "</f>
        <v xml:space="preserve">              </v>
      </c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</row>
    <row r="16" spans="2:14"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</row>
    <row r="17" spans="2:14"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</row>
    <row r="18" spans="2:14"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</row>
    <row r="19" spans="2:14"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</row>
    <row r="20" spans="2:14"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</row>
    <row r="21" spans="2:14" ht="7.5" customHeight="1"/>
    <row r="22" spans="2:14">
      <c r="C22" t="s">
        <v>913</v>
      </c>
    </row>
    <row r="23" spans="2:14">
      <c r="B23">
        <v>4.0999999999999996</v>
      </c>
      <c r="C23" s="113" t="str">
        <f>'Sheet1 (4)'!K7&amp;"  "&amp;'Sheet1 (4)'!K10&amp;"  "&amp;'Sheet1 (4)'!K13&amp;"  "&amp;'Sheet1 (4)'!K16&amp;"  "&amp;'Sheet1 (4)'!K19&amp;"  "&amp;'Sheet1 (4)'!K22&amp;"  "&amp;'Sheet1 (4)'!K25&amp;"  "&amp;'Sheet1 (4)'!K28&amp;"  "&amp;'Sheet1 (4)'!L7&amp;"  "&amp;'Sheet1 (4)'!L10&amp;"  "&amp;'Sheet1 (4)'!L13&amp;"  "&amp;'Sheet1 (4)'!L16&amp;"  "&amp;'Sheet1 (4)'!L19&amp;"  "&amp;'Sheet1 (4)'!L22&amp;"  "&amp;'Sheet1 (4)'!L25&amp;"  "&amp;'Sheet1 (4)'!L28&amp;"  "</f>
        <v xml:space="preserve">                                </v>
      </c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</row>
    <row r="24" spans="2:14">
      <c r="B24">
        <v>4.2</v>
      </c>
      <c r="C24" s="113" t="str">
        <f>'Sheet1 (4)'!K33&amp;"  "&amp;'Sheet1 (4)'!K36&amp;"  "&amp;'Sheet1 (4)'!K39&amp;"  "&amp;'Sheet1 (4)'!K42&amp;"  "&amp;'Sheet1 (4)'!K45&amp;"  "&amp;'Sheet1 (4)'!K48&amp;"  "&amp;'Sheet1 (4)'!K51&amp;"  "&amp;'Sheet1 (4)'!L33&amp;"  "&amp;'Sheet1 (4)'!L36&amp;"  "&amp;'Sheet1 (4)'!L39&amp;"  "&amp;'Sheet1 (4)'!L42&amp;"  "&amp;'Sheet1 (4)'!L45&amp;"  "&amp;'Sheet1 (4)'!L48&amp;"  "&amp;'Sheet1 (4)'!L51&amp;"  "</f>
        <v xml:space="preserve">                            </v>
      </c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</row>
    <row r="25" spans="2:14"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</row>
    <row r="26" spans="2:14"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</row>
    <row r="27" spans="2:14"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</row>
    <row r="28" spans="2:14"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</row>
    <row r="29" spans="2:14"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</row>
  </sheetData>
  <sheetProtection algorithmName="SHA-512" hashValue="quIeVjj3vIf6+BFum1qaCk6w71gY1szmzvZOmTYO53Gf4jLRuwdFcrDUthsOaPcfjaSwXytRJAzZNs3sOTVUgw==" saltValue="XqE55pFCsttxFmem8GFqEA==" spinCount="100000" sheet="1" objects="1" scenarios="1" selectLockedCells="1" selectUnlockedCell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3:N29"/>
  <sheetViews>
    <sheetView showGridLines="0" showRowColHeaders="0" zoomScale="90" zoomScaleNormal="90" workbookViewId="0">
      <selection activeCell="C25" sqref="C25"/>
    </sheetView>
  </sheetViews>
  <sheetFormatPr defaultRowHeight="14.5"/>
  <sheetData>
    <row r="3" spans="2:14">
      <c r="B3" t="s">
        <v>918</v>
      </c>
      <c r="C3" t="s">
        <v>899</v>
      </c>
    </row>
    <row r="5" spans="2:14">
      <c r="C5" t="s">
        <v>907</v>
      </c>
    </row>
    <row r="6" spans="2:14">
      <c r="B6">
        <v>5.0999999999999996</v>
      </c>
      <c r="C6" s="113" t="str">
        <f>'Sheet1 (5)'!I7&amp;"  "&amp;'Sheet1 (5)'!I10&amp;"  "&amp;'Sheet1 (5)'!I13&amp;"  "&amp;'Sheet1 (5)'!I18&amp;"  "</f>
        <v xml:space="preserve">        </v>
      </c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</row>
    <row r="7" spans="2:14">
      <c r="B7">
        <v>5.2</v>
      </c>
      <c r="C7" s="113" t="str">
        <f>'Sheet1 (5)'!I21&amp;"  "&amp;'Sheet1 (5)'!I24&amp;"  "&amp;'Sheet1 (5)'!I27&amp;"  "</f>
        <v xml:space="preserve">      </v>
      </c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</row>
    <row r="8" spans="2:14">
      <c r="B8">
        <v>5.3</v>
      </c>
      <c r="C8" s="113" t="str">
        <f>'Sheet1 (5)'!I32&amp;"  "&amp;'Sheet1 (5)'!I35&amp;"  "&amp;'Sheet1 (5)'!I38&amp;"  "</f>
        <v xml:space="preserve">      </v>
      </c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</row>
    <row r="9" spans="2:14"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</row>
    <row r="10" spans="2:14"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</row>
    <row r="11" spans="2:14"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</row>
    <row r="12" spans="2:14" ht="7.5" customHeight="1"/>
    <row r="13" spans="2:14">
      <c r="C13" t="s">
        <v>908</v>
      </c>
    </row>
    <row r="14" spans="2:14">
      <c r="B14">
        <v>5.0999999999999996</v>
      </c>
      <c r="C14" s="113" t="str">
        <f>'Sheet1 (5)'!J7&amp;"  "&amp;'Sheet1 (5)'!J10&amp;"  "&amp;'Sheet1 (5)'!J13&amp;"  "&amp;'Sheet1 (5)'!J16&amp;"  "</f>
        <v xml:space="preserve">        </v>
      </c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</row>
    <row r="15" spans="2:14">
      <c r="B15">
        <v>5.2</v>
      </c>
      <c r="C15" s="113" t="str">
        <f>'Sheet1 (5)'!J21&amp;"  "&amp;'Sheet1 (5)'!J24&amp;"  "&amp;'Sheet1 (5)'!J27&amp;"  "</f>
        <v xml:space="preserve">      </v>
      </c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</row>
    <row r="16" spans="2:14">
      <c r="B16">
        <v>5.3</v>
      </c>
      <c r="C16" s="113" t="str">
        <f>'Sheet1 (5)'!J32&amp;"  "&amp;'Sheet1 (5)'!J35&amp;"  "&amp;'Sheet1 (5)'!J38&amp;"  "</f>
        <v xml:space="preserve">      </v>
      </c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</row>
    <row r="17" spans="2:14"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</row>
    <row r="18" spans="2:14"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</row>
    <row r="19" spans="2:14"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</row>
    <row r="20" spans="2:14"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</row>
    <row r="21" spans="2:14" ht="7.5" customHeight="1"/>
    <row r="22" spans="2:14">
      <c r="C22" t="s">
        <v>913</v>
      </c>
    </row>
    <row r="23" spans="2:14">
      <c r="B23">
        <v>5.0999999999999996</v>
      </c>
      <c r="C23" s="113" t="str">
        <f>'Sheet1 (5)'!K7&amp;"  "&amp;'Sheet1 (5)'!K10&amp;"  "&amp;'Sheet1 (5)'!K13&amp;"  "&amp;'Sheet1 (5)'!K16&amp;"  "&amp;'Sheet1 (5)'!L7&amp;"  "&amp;'Sheet1 (5)'!L10&amp;"  "&amp;'Sheet1 (5)'!L13&amp;"  "&amp;'Sheet1 (5)'!L16&amp;"  "</f>
        <v xml:space="preserve">                </v>
      </c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</row>
    <row r="24" spans="2:14">
      <c r="B24">
        <v>5.2</v>
      </c>
      <c r="C24" s="113" t="str">
        <f>'Sheet1 (5)'!K21&amp;"  "&amp;'Sheet1 (5)'!K24&amp;"  "&amp;'Sheet1 (5)'!K27&amp;"  "&amp;'Sheet1 (5)'!L21&amp;"  "&amp;'Sheet1 (5)'!L24&amp;"  "&amp;'Sheet1 (5)'!L27&amp;"  "</f>
        <v xml:space="preserve">            </v>
      </c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</row>
    <row r="25" spans="2:14">
      <c r="B25">
        <v>5.3</v>
      </c>
      <c r="C25" s="113" t="str">
        <f>'Sheet1 (5)'!K32&amp;"  "&amp;'Sheet1 (5)'!K35&amp;"  "&amp;'Sheet1 (5)'!K38&amp;"  "&amp;'Sheet1 (5)'!L32&amp;"  "&amp;'Sheet1 (5)'!L35&amp;"  "&amp;'Sheet1 (5)'!L38&amp;"  "</f>
        <v xml:space="preserve">            </v>
      </c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</row>
    <row r="26" spans="2:14"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</row>
    <row r="27" spans="2:14"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</row>
    <row r="28" spans="2:14"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</row>
    <row r="29" spans="2:14"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</row>
  </sheetData>
  <sheetProtection algorithmName="SHA-512" hashValue="Z1yI73LOi4u+o0TrC0OWnWZ7Gs0XEaKsp1m2ccLg356aXPqRah3GayloaPeE1vQ2Yem0I4TMewGR92AQzSLSEA==" saltValue="HC1VDkWDwGTC5T7rl3uQlg==" spinCount="100000" sheet="1" objects="1" scenarios="1" selectLockedCells="1" selectUnlockedCells="1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B3:N29"/>
  <sheetViews>
    <sheetView showGridLines="0" showRowColHeaders="0" showRuler="0" zoomScale="90" zoomScaleNormal="90" zoomScaleSheetLayoutView="50" zoomScalePageLayoutView="50" workbookViewId="0">
      <selection activeCell="C26" sqref="C26"/>
    </sheetView>
  </sheetViews>
  <sheetFormatPr defaultRowHeight="14.5"/>
  <sheetData>
    <row r="3" spans="2:14">
      <c r="B3" t="s">
        <v>921</v>
      </c>
      <c r="C3" t="s">
        <v>900</v>
      </c>
    </row>
    <row r="5" spans="2:14">
      <c r="C5" t="s">
        <v>907</v>
      </c>
    </row>
    <row r="6" spans="2:14">
      <c r="B6">
        <v>6.1</v>
      </c>
      <c r="C6" s="113" t="str">
        <f>'Sheet1 (6)'!I7&amp;"  "&amp;'Sheet1 (6)'!I10&amp;"  "&amp;'Sheet1 (6)'!I13&amp;"  "&amp;'Sheet1 (6)'!I16&amp;"  "&amp;'Sheet1 (6)'!I19&amp;"  "&amp;'Sheet1 (6)'!I22&amp;"  "</f>
        <v xml:space="preserve">            </v>
      </c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</row>
    <row r="7" spans="2:14">
      <c r="B7">
        <v>6.2</v>
      </c>
      <c r="C7" s="113" t="str">
        <f>'Sheet1 (6)'!I27&amp;"  "&amp;'Sheet1 (6)'!I30&amp;"  "&amp;'Sheet1 (6)'!I33&amp;"  "</f>
        <v xml:space="preserve">      </v>
      </c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</row>
    <row r="8" spans="2:14">
      <c r="B8">
        <v>6.3</v>
      </c>
      <c r="C8" s="113" t="str">
        <f>'Sheet1 (6)'!I38&amp;"  "&amp;'Sheet1 (6)'!I41&amp;"  "&amp;'Sheet1 (6)'!I44&amp;"  "</f>
        <v xml:space="preserve">      </v>
      </c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</row>
    <row r="9" spans="2:14">
      <c r="B9">
        <v>6.4</v>
      </c>
      <c r="C9" s="113" t="str">
        <f>'Sheet1 (6)'!I49&amp;"  "&amp;'Sheet1 (6)'!I52&amp;"  "&amp;'Sheet1 (6)'!I55&amp;"  "&amp;'Sheet1 (6)'!I58&amp;"  "</f>
        <v xml:space="preserve">        </v>
      </c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</row>
    <row r="10" spans="2:14"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</row>
    <row r="11" spans="2:14"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</row>
    <row r="12" spans="2:14" ht="7.5" customHeight="1"/>
    <row r="13" spans="2:14">
      <c r="C13" t="s">
        <v>908</v>
      </c>
    </row>
    <row r="14" spans="2:14">
      <c r="B14">
        <v>6.1</v>
      </c>
      <c r="C14" s="113" t="str">
        <f>'Sheet1 (6)'!J7&amp;"  "&amp;'Sheet1 (6)'!J10&amp;"  "&amp;'Sheet1 (6)'!J13&amp;"  "&amp;'Sheet1 (6)'!J16&amp;"  "&amp;'Sheet1 (6)'!J19&amp;"  "&amp;'Sheet1 (6)'!J22&amp;"  "</f>
        <v xml:space="preserve">            </v>
      </c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</row>
    <row r="15" spans="2:14">
      <c r="B15">
        <v>6.2</v>
      </c>
      <c r="C15" s="113" t="str">
        <f>'Sheet1 (6)'!J27&amp;"  "&amp;'Sheet1 (6)'!J30&amp;"  "&amp;'Sheet1 (6)'!J33&amp;"  "</f>
        <v xml:space="preserve">      </v>
      </c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</row>
    <row r="16" spans="2:14">
      <c r="B16">
        <v>6.3</v>
      </c>
      <c r="C16" s="113" t="str">
        <f>'Sheet1 (6)'!J38&amp;"  "&amp;'Sheet1 (6)'!J41&amp;"  "&amp;'Sheet1 (6)'!J44&amp;"  "</f>
        <v xml:space="preserve">      </v>
      </c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</row>
    <row r="17" spans="2:14">
      <c r="B17">
        <v>6.4</v>
      </c>
      <c r="C17" s="113" t="str">
        <f>'Sheet1 (6)'!J49&amp;"  "&amp;'Sheet1 (6)'!J52&amp;"  "&amp;'Sheet1 (6)'!J55&amp;"  "&amp;'Sheet1 (6)'!J58&amp;"  "</f>
        <v xml:space="preserve">        </v>
      </c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</row>
    <row r="18" spans="2:14"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</row>
    <row r="19" spans="2:14"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</row>
    <row r="20" spans="2:14"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</row>
    <row r="21" spans="2:14" ht="7.5" customHeight="1"/>
    <row r="22" spans="2:14">
      <c r="C22" t="s">
        <v>913</v>
      </c>
    </row>
    <row r="23" spans="2:14">
      <c r="B23">
        <v>6.1</v>
      </c>
      <c r="C23" s="113" t="str">
        <f>'Sheet1 (6)'!K7&amp;"  "&amp;'Sheet1 (6)'!K10&amp;"  "&amp;'Sheet1 (6)'!K13&amp;"  "&amp;'Sheet1 (6)'!K16&amp;"  "&amp;'Sheet1 (6)'!K19&amp;"  "&amp;'Sheet1 (6)'!K22&amp;"  "&amp;'Sheet1 (6)'!L7&amp;"  "&amp;'Sheet1 (6)'!L10&amp;"  "&amp;'Sheet1 (6)'!L13&amp;"  "&amp;'Sheet1 (6)'!L16&amp;"  "&amp;'Sheet1 (6)'!L19&amp;"  "&amp;'Sheet1 (6)'!L22&amp;"  "</f>
        <v xml:space="preserve">                        </v>
      </c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</row>
    <row r="24" spans="2:14">
      <c r="B24">
        <v>6.2</v>
      </c>
      <c r="C24" s="113" t="str">
        <f>'Sheet1 (6)'!K27&amp;"  "&amp;'Sheet1 (6)'!K30&amp;"  "&amp;'Sheet1 (6)'!K33&amp;"  "&amp;'Sheet1 (6)'!L27&amp;"  "&amp;'Sheet1 (6)'!L30&amp;"  "&amp;'Sheet1 (6)'!L33&amp;"  "</f>
        <v xml:space="preserve">            </v>
      </c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</row>
    <row r="25" spans="2:14">
      <c r="B25">
        <v>6.3</v>
      </c>
      <c r="C25" s="113" t="str">
        <f>'Sheet1 (6)'!K38&amp;"  "&amp;'Sheet1 (6)'!K41&amp;"  "&amp;'Sheet1 (6)'!K44&amp;"  "&amp;'Sheet1 (6)'!L38&amp;"  "&amp;'Sheet1 (6)'!L41&amp;"  "&amp;'Sheet1 (6)'!L44&amp;"  "</f>
        <v xml:space="preserve">            </v>
      </c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</row>
    <row r="26" spans="2:14">
      <c r="B26">
        <v>6.4</v>
      </c>
      <c r="C26" s="113" t="str">
        <f>'Sheet1 (6)'!K49&amp;"  "&amp;'Sheet1 (6)'!K52&amp;"  "&amp;'Sheet1 (6)'!K55&amp;"  "&amp;'Sheet1 (6)'!K58&amp;"  "&amp;'Sheet1 (6)'!L49&amp;"  "&amp;'Sheet1 (6)'!L52&amp;"  "&amp;'Sheet1 (6)'!L55&amp;"  "&amp;'Sheet1 (6)'!L58&amp;"  "</f>
        <v xml:space="preserve">                </v>
      </c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</row>
    <row r="27" spans="2:14"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</row>
    <row r="28" spans="2:14"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</row>
    <row r="29" spans="2:14"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</row>
  </sheetData>
  <sheetProtection algorithmName="SHA-512" hashValue="j7s+tGTynNDA1QNS4sFT10bYGIq0nPN8epp9ciwoyX0G7GnAVaEOO+W0ZgbysPvbFR907K0UFpaatK8MW3Zpmg==" saltValue="DQnYFUSkt5AEed9jYf4SxQ==" spinCount="100000" sheet="1" objects="1" scenarios="1" selectLockedCells="1" selectUnlockedCell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Z85"/>
  <sheetViews>
    <sheetView showGridLines="0" showRowColHeaders="0" topLeftCell="G1" zoomScale="90" zoomScaleNormal="90" workbookViewId="0">
      <selection activeCell="H17" sqref="H17:P17"/>
    </sheetView>
  </sheetViews>
  <sheetFormatPr defaultRowHeight="14.5"/>
  <cols>
    <col min="1" max="1" width="4.81640625" style="57" customWidth="1"/>
    <col min="2" max="4" width="1.36328125" style="57" customWidth="1"/>
    <col min="5" max="6" width="10.90625" style="57" customWidth="1"/>
    <col min="7" max="7" width="3" style="57" customWidth="1"/>
    <col min="8" max="16" width="15.453125" style="57" customWidth="1"/>
    <col min="17" max="17" width="9.1796875" style="57" customWidth="1"/>
    <col min="18" max="26" width="9.08984375" style="57"/>
    <col min="27" max="52" width="8.90625" hidden="1" customWidth="1"/>
    <col min="53" max="53" width="25.6328125" hidden="1" customWidth="1"/>
    <col min="54" max="78" width="8.90625" hidden="1" customWidth="1"/>
  </cols>
  <sheetData>
    <row r="1" spans="1:53">
      <c r="A1" s="55"/>
      <c r="B1" s="55"/>
      <c r="C1" s="56"/>
    </row>
    <row r="2" spans="1:53" ht="18" customHeight="1">
      <c r="A2" s="55"/>
      <c r="B2" s="55"/>
      <c r="C2" s="215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BA2" t="s">
        <v>1261</v>
      </c>
    </row>
    <row r="3" spans="1:53" ht="18" customHeight="1">
      <c r="A3" s="55"/>
      <c r="B3" s="55"/>
      <c r="C3" s="215"/>
      <c r="D3" s="216"/>
      <c r="E3" s="216"/>
      <c r="F3" s="216"/>
      <c r="G3" s="216"/>
      <c r="H3" s="228" t="s">
        <v>1139</v>
      </c>
      <c r="I3" s="216"/>
      <c r="L3" s="216"/>
      <c r="M3" s="216"/>
      <c r="N3" s="216"/>
      <c r="O3" s="216"/>
      <c r="P3" s="216"/>
      <c r="Q3" s="216"/>
      <c r="R3" s="216"/>
      <c r="S3" s="216"/>
      <c r="BA3" t="s">
        <v>531</v>
      </c>
    </row>
    <row r="4" spans="1:53" ht="18" customHeight="1">
      <c r="A4" s="55"/>
      <c r="B4" s="55"/>
      <c r="C4" s="215"/>
      <c r="D4" s="216"/>
      <c r="E4" s="216"/>
      <c r="F4" s="216"/>
      <c r="G4" s="216"/>
      <c r="I4" s="216"/>
      <c r="K4" s="216"/>
      <c r="L4" s="216"/>
      <c r="M4" s="216"/>
      <c r="N4" s="216"/>
      <c r="O4" s="216"/>
      <c r="P4" s="216"/>
      <c r="Q4" s="216"/>
      <c r="R4" s="216"/>
      <c r="S4" s="216"/>
      <c r="BA4" t="s">
        <v>532</v>
      </c>
    </row>
    <row r="5" spans="1:53">
      <c r="A5" s="56"/>
      <c r="B5" s="56"/>
      <c r="C5" s="215"/>
      <c r="D5" s="216"/>
      <c r="E5" s="216"/>
      <c r="F5" s="216"/>
      <c r="G5" s="216"/>
      <c r="H5" s="216"/>
      <c r="I5" s="216"/>
      <c r="L5" s="216"/>
      <c r="M5" s="216"/>
      <c r="N5" s="216"/>
      <c r="O5" s="216"/>
      <c r="P5" s="216"/>
      <c r="Q5" s="216"/>
      <c r="R5" s="216"/>
      <c r="S5" s="216"/>
      <c r="BA5" t="s">
        <v>533</v>
      </c>
    </row>
    <row r="6" spans="1:53">
      <c r="B6" s="92"/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6"/>
      <c r="S6" s="216"/>
      <c r="BA6" t="s">
        <v>534</v>
      </c>
    </row>
    <row r="7" spans="1:53">
      <c r="B7" s="92"/>
      <c r="C7" s="217"/>
      <c r="D7" s="217"/>
      <c r="E7" s="217" t="s">
        <v>525</v>
      </c>
      <c r="F7" s="217"/>
      <c r="G7" s="217"/>
      <c r="H7" s="369" t="s">
        <v>1335</v>
      </c>
      <c r="I7" s="371"/>
      <c r="J7" s="371"/>
      <c r="K7" s="371"/>
      <c r="L7" s="371"/>
      <c r="M7" s="371"/>
      <c r="N7" s="371"/>
      <c r="O7" s="371"/>
      <c r="P7" s="370"/>
      <c r="Q7" s="217"/>
      <c r="R7" s="216"/>
      <c r="S7" s="216"/>
      <c r="BA7" t="s">
        <v>535</v>
      </c>
    </row>
    <row r="8" spans="1:53" ht="6" customHeight="1">
      <c r="B8" s="92"/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17"/>
      <c r="N8" s="217"/>
      <c r="O8" s="217"/>
      <c r="P8" s="217"/>
      <c r="Q8" s="217"/>
      <c r="R8" s="216"/>
      <c r="S8" s="216"/>
      <c r="BA8" t="s">
        <v>536</v>
      </c>
    </row>
    <row r="9" spans="1:53">
      <c r="B9" s="92"/>
      <c r="C9" s="217"/>
      <c r="D9" s="217"/>
      <c r="E9" s="217" t="s">
        <v>1220</v>
      </c>
      <c r="F9" s="217"/>
      <c r="G9" s="217"/>
      <c r="H9" s="369" t="s">
        <v>1335</v>
      </c>
      <c r="I9" s="371"/>
      <c r="J9" s="371"/>
      <c r="K9" s="371"/>
      <c r="L9" s="371"/>
      <c r="M9" s="371"/>
      <c r="N9" s="371"/>
      <c r="O9" s="371"/>
      <c r="P9" s="370"/>
      <c r="Q9" s="217"/>
      <c r="R9" s="216"/>
      <c r="S9" s="216"/>
      <c r="BA9" t="s">
        <v>537</v>
      </c>
    </row>
    <row r="10" spans="1:53" ht="25.5" customHeight="1">
      <c r="B10" s="92"/>
      <c r="C10" s="217"/>
      <c r="D10" s="217"/>
      <c r="E10" s="217"/>
      <c r="F10" s="217"/>
      <c r="G10" s="217"/>
      <c r="H10" s="217"/>
      <c r="I10" s="217"/>
      <c r="J10" s="217"/>
      <c r="K10" s="217"/>
      <c r="L10" s="217"/>
      <c r="M10" s="217"/>
      <c r="N10" s="231" t="s">
        <v>1258</v>
      </c>
      <c r="O10" s="231" t="s">
        <v>1259</v>
      </c>
      <c r="P10" s="231" t="s">
        <v>1260</v>
      </c>
      <c r="Q10" s="217"/>
      <c r="R10" s="216"/>
      <c r="S10" s="216"/>
      <c r="BA10" t="s">
        <v>538</v>
      </c>
    </row>
    <row r="11" spans="1:53">
      <c r="B11" s="92"/>
      <c r="C11" s="217"/>
      <c r="D11" s="217"/>
      <c r="E11" s="217" t="s">
        <v>927</v>
      </c>
      <c r="F11" s="217"/>
      <c r="G11" s="217"/>
      <c r="H11" s="377" t="s">
        <v>1336</v>
      </c>
      <c r="I11" s="378"/>
      <c r="J11" s="217"/>
      <c r="K11" s="217" t="s">
        <v>1257</v>
      </c>
      <c r="L11" s="217"/>
      <c r="M11" s="92"/>
      <c r="N11" s="230">
        <v>43546</v>
      </c>
      <c r="O11" s="230">
        <v>43731</v>
      </c>
      <c r="P11" s="230">
        <v>44128</v>
      </c>
      <c r="Q11" s="217"/>
      <c r="S11" s="216"/>
    </row>
    <row r="12" spans="1:53" ht="9" customHeight="1">
      <c r="B12" s="92"/>
      <c r="C12" s="217"/>
      <c r="D12" s="217"/>
      <c r="E12" s="92"/>
      <c r="F12" s="92"/>
      <c r="G12" s="92"/>
      <c r="H12" s="92"/>
      <c r="I12" s="92"/>
      <c r="J12" s="92"/>
      <c r="K12" s="229"/>
      <c r="L12" s="92"/>
      <c r="M12" s="92"/>
      <c r="N12" s="92"/>
      <c r="O12" s="92"/>
      <c r="P12" s="92"/>
      <c r="Q12" s="217"/>
      <c r="R12" s="216"/>
      <c r="S12" s="216"/>
      <c r="BA12" s="24" t="s">
        <v>524</v>
      </c>
    </row>
    <row r="13" spans="1:53" ht="18.5">
      <c r="B13" s="92"/>
      <c r="C13" s="217"/>
      <c r="D13" s="217"/>
      <c r="E13" s="217" t="s">
        <v>528</v>
      </c>
      <c r="F13" s="217"/>
      <c r="G13" s="217"/>
      <c r="H13" s="367" t="s">
        <v>1237</v>
      </c>
      <c r="I13" s="368"/>
      <c r="J13" s="218"/>
      <c r="K13" s="217" t="s">
        <v>1126</v>
      </c>
      <c r="L13" s="218"/>
      <c r="M13" s="367" t="s">
        <v>1124</v>
      </c>
      <c r="N13" s="374"/>
      <c r="O13" s="374"/>
      <c r="P13" s="368"/>
      <c r="Q13" s="240">
        <f>VLOOKUP(M13,BA21:BB26,2)</f>
        <v>5</v>
      </c>
      <c r="S13" s="216"/>
      <c r="BA13" s="24"/>
    </row>
    <row r="14" spans="1:53" ht="7" customHeight="1">
      <c r="B14" s="92"/>
      <c r="C14" s="217"/>
      <c r="D14" s="217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217"/>
      <c r="R14" s="216"/>
      <c r="S14" s="216"/>
      <c r="BA14" s="24" t="s">
        <v>1237</v>
      </c>
    </row>
    <row r="15" spans="1:53" ht="14" customHeight="1">
      <c r="B15" s="92"/>
      <c r="C15" s="217"/>
      <c r="D15" s="217"/>
      <c r="E15" s="92"/>
      <c r="F15" s="92"/>
      <c r="G15" s="92"/>
      <c r="H15" s="92"/>
      <c r="I15" s="92"/>
      <c r="J15" s="92"/>
      <c r="K15" s="92" t="s">
        <v>972</v>
      </c>
      <c r="L15" s="92"/>
      <c r="M15" s="230">
        <v>43567</v>
      </c>
      <c r="N15" s="92"/>
      <c r="O15" s="92"/>
      <c r="P15" s="92"/>
      <c r="Q15" s="217"/>
      <c r="R15" s="216"/>
      <c r="S15" s="216"/>
      <c r="BA15" s="24" t="s">
        <v>1238</v>
      </c>
    </row>
    <row r="16" spans="1:53" ht="7" customHeight="1">
      <c r="B16" s="92"/>
      <c r="C16" s="217"/>
      <c r="D16" s="217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217"/>
      <c r="R16" s="216"/>
      <c r="S16" s="216"/>
      <c r="BA16" s="24"/>
    </row>
    <row r="17" spans="2:54">
      <c r="B17" s="92"/>
      <c r="C17" s="217"/>
      <c r="D17" s="217"/>
      <c r="E17" s="217" t="s">
        <v>925</v>
      </c>
      <c r="F17" s="217"/>
      <c r="G17" s="217"/>
      <c r="H17" s="369" t="s">
        <v>1335</v>
      </c>
      <c r="I17" s="371"/>
      <c r="J17" s="371"/>
      <c r="K17" s="371"/>
      <c r="L17" s="371"/>
      <c r="M17" s="371"/>
      <c r="N17" s="371"/>
      <c r="O17" s="371"/>
      <c r="P17" s="370"/>
      <c r="Q17" s="217"/>
      <c r="R17" s="216"/>
      <c r="S17" s="216"/>
    </row>
    <row r="18" spans="2:54" ht="18.5">
      <c r="B18" s="92"/>
      <c r="C18" s="217"/>
      <c r="D18" s="217"/>
      <c r="E18" s="217" t="s">
        <v>926</v>
      </c>
      <c r="F18" s="217"/>
      <c r="G18" s="217"/>
      <c r="H18" s="217"/>
      <c r="I18" s="217"/>
      <c r="J18" s="217"/>
      <c r="K18" s="217"/>
      <c r="L18" s="217"/>
      <c r="M18" s="217"/>
      <c r="N18" s="217"/>
      <c r="O18" s="217"/>
      <c r="P18" s="217"/>
      <c r="Q18" s="217"/>
      <c r="R18" s="216"/>
      <c r="S18" s="216"/>
      <c r="BA18" s="24"/>
    </row>
    <row r="19" spans="2:54" ht="3.5" customHeight="1">
      <c r="B19" s="92"/>
      <c r="C19" s="217"/>
      <c r="D19" s="217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217"/>
      <c r="R19" s="216"/>
      <c r="S19" s="216"/>
    </row>
    <row r="20" spans="2:54" ht="3.5" customHeight="1">
      <c r="B20" s="92"/>
      <c r="C20" s="217"/>
      <c r="D20" s="217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217"/>
      <c r="R20" s="216"/>
      <c r="S20" s="216"/>
    </row>
    <row r="21" spans="2:54" ht="3.5" customHeight="1">
      <c r="B21" s="92"/>
      <c r="C21" s="217"/>
      <c r="D21" s="217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217"/>
      <c r="R21" s="216"/>
      <c r="S21" s="216"/>
      <c r="BA21" t="s">
        <v>1216</v>
      </c>
      <c r="BB21">
        <v>1</v>
      </c>
    </row>
    <row r="22" spans="2:54" ht="37" customHeight="1">
      <c r="B22" s="92"/>
      <c r="C22" s="217"/>
      <c r="D22" s="217"/>
      <c r="E22" s="219" t="s">
        <v>1246</v>
      </c>
      <c r="F22" s="92"/>
      <c r="G22" s="92"/>
      <c r="H22" s="364" t="s">
        <v>1335</v>
      </c>
      <c r="I22" s="365"/>
      <c r="J22" s="365"/>
      <c r="K22" s="365"/>
      <c r="L22" s="365"/>
      <c r="M22" s="365"/>
      <c r="N22" s="365"/>
      <c r="O22" s="365"/>
      <c r="P22" s="366"/>
      <c r="Q22" s="217"/>
      <c r="R22" s="216"/>
      <c r="S22" s="216"/>
      <c r="BA22" t="s">
        <v>1217</v>
      </c>
      <c r="BB22">
        <v>2</v>
      </c>
    </row>
    <row r="23" spans="2:54" ht="6.5" customHeight="1">
      <c r="B23" s="92"/>
      <c r="C23" s="217"/>
      <c r="D23" s="217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217"/>
      <c r="R23" s="216"/>
      <c r="S23" s="216"/>
      <c r="BA23" t="s">
        <v>1125</v>
      </c>
      <c r="BB23">
        <v>3</v>
      </c>
    </row>
    <row r="24" spans="2:54">
      <c r="B24" s="92"/>
      <c r="C24" s="217"/>
      <c r="D24" s="217"/>
      <c r="E24" s="92" t="s">
        <v>526</v>
      </c>
      <c r="F24" s="92"/>
      <c r="G24" s="92"/>
      <c r="H24" s="369" t="s">
        <v>534</v>
      </c>
      <c r="I24" s="370"/>
      <c r="J24" s="92"/>
      <c r="K24" s="217" t="s">
        <v>1224</v>
      </c>
      <c r="L24" s="92"/>
      <c r="M24" s="380">
        <v>231</v>
      </c>
      <c r="N24" s="381"/>
      <c r="O24" s="381"/>
      <c r="P24" s="382"/>
      <c r="Q24" s="217"/>
      <c r="R24" s="216"/>
      <c r="S24" s="216"/>
      <c r="BA24" t="s">
        <v>1256</v>
      </c>
      <c r="BB24">
        <v>6</v>
      </c>
    </row>
    <row r="25" spans="2:54">
      <c r="B25" s="92"/>
      <c r="C25" s="217"/>
      <c r="D25" s="217"/>
      <c r="E25" s="217"/>
      <c r="F25" s="217"/>
      <c r="G25" s="217"/>
      <c r="H25" s="217"/>
      <c r="I25" s="217"/>
      <c r="J25" s="217"/>
      <c r="K25" s="217" t="s">
        <v>1225</v>
      </c>
      <c r="L25" s="217"/>
      <c r="M25" s="383"/>
      <c r="N25" s="384"/>
      <c r="O25" s="384"/>
      <c r="P25" s="385"/>
      <c r="Q25" s="217"/>
      <c r="R25" s="216"/>
      <c r="S25" s="216"/>
      <c r="BA25" t="s">
        <v>1123</v>
      </c>
      <c r="BB25">
        <v>4</v>
      </c>
    </row>
    <row r="26" spans="2:54" ht="18" customHeight="1">
      <c r="B26" s="92"/>
      <c r="C26" s="217"/>
      <c r="D26" s="217"/>
      <c r="E26" s="92"/>
      <c r="F26" s="217"/>
      <c r="G26" s="217"/>
      <c r="H26" s="217"/>
      <c r="I26" s="217"/>
      <c r="J26" s="217"/>
      <c r="K26" s="92"/>
      <c r="L26" s="217"/>
      <c r="M26" s="232" t="s">
        <v>1263</v>
      </c>
      <c r="N26" s="217"/>
      <c r="O26" s="217"/>
      <c r="P26" s="217"/>
      <c r="Q26" s="217"/>
      <c r="R26" s="216"/>
      <c r="S26" s="216"/>
      <c r="BA26" t="s">
        <v>1124</v>
      </c>
      <c r="BB26">
        <v>5</v>
      </c>
    </row>
    <row r="27" spans="2:54" ht="12.5" customHeight="1"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233"/>
      <c r="N27" s="92"/>
      <c r="O27" s="92"/>
      <c r="P27" s="92"/>
      <c r="Q27" s="92"/>
      <c r="R27" s="216"/>
      <c r="S27" s="216"/>
    </row>
    <row r="28" spans="2:54" ht="14.5" customHeight="1">
      <c r="B28" s="92"/>
      <c r="C28" s="217"/>
      <c r="D28" s="217"/>
      <c r="E28" s="92" t="s">
        <v>1221</v>
      </c>
      <c r="F28" s="92"/>
      <c r="G28" s="92"/>
      <c r="H28" s="386" t="s">
        <v>1222</v>
      </c>
      <c r="I28" s="387"/>
      <c r="J28" s="92"/>
      <c r="K28" s="92" t="s">
        <v>1226</v>
      </c>
      <c r="L28" s="92"/>
      <c r="M28" s="364" t="s">
        <v>1228</v>
      </c>
      <c r="N28" s="365"/>
      <c r="O28" s="365"/>
      <c r="P28" s="366"/>
      <c r="Q28" s="217"/>
      <c r="R28" s="216"/>
      <c r="S28" s="216"/>
      <c r="BA28" t="s">
        <v>1222</v>
      </c>
    </row>
    <row r="29" spans="2:54" ht="14.5" customHeight="1">
      <c r="B29" s="92"/>
      <c r="C29" s="217"/>
      <c r="D29" s="217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217"/>
      <c r="R29" s="216"/>
      <c r="S29" s="216"/>
      <c r="BA29" t="s">
        <v>1223</v>
      </c>
    </row>
    <row r="30" spans="2:54" ht="14.5" customHeight="1">
      <c r="B30" s="92"/>
      <c r="C30" s="217"/>
      <c r="D30" s="217"/>
      <c r="E30" s="217" t="s">
        <v>1291</v>
      </c>
      <c r="F30" s="217"/>
      <c r="G30" s="217"/>
      <c r="H30" s="367" t="s">
        <v>1293</v>
      </c>
      <c r="I30" s="368"/>
      <c r="J30" s="217"/>
      <c r="K30" s="217" t="s">
        <v>1231</v>
      </c>
      <c r="L30" s="217"/>
      <c r="M30" s="367" t="s">
        <v>1335</v>
      </c>
      <c r="N30" s="374"/>
      <c r="O30" s="374"/>
      <c r="P30" s="368"/>
      <c r="Q30" s="217"/>
      <c r="R30" s="216"/>
      <c r="S30" s="216"/>
      <c r="BA30" t="s">
        <v>1262</v>
      </c>
    </row>
    <row r="31" spans="2:54" ht="29.5" customHeight="1">
      <c r="B31" s="92"/>
      <c r="C31" s="217"/>
      <c r="D31" s="217"/>
      <c r="E31" s="23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217"/>
      <c r="R31" s="216"/>
      <c r="S31" s="216"/>
      <c r="BA31" t="s">
        <v>1228</v>
      </c>
    </row>
    <row r="32" spans="2:54" ht="14.5" customHeight="1">
      <c r="B32" s="92"/>
      <c r="C32" s="217"/>
      <c r="D32" s="217"/>
      <c r="E32" s="217" t="s">
        <v>1290</v>
      </c>
      <c r="F32" s="217"/>
      <c r="G32" s="217"/>
      <c r="H32" s="92"/>
      <c r="I32" s="92"/>
      <c r="J32" s="92"/>
      <c r="K32" s="92"/>
      <c r="L32" s="92"/>
      <c r="M32" s="236"/>
      <c r="N32" s="92"/>
      <c r="O32" s="236"/>
      <c r="P32" s="92"/>
      <c r="Q32" s="217"/>
      <c r="R32" s="216"/>
      <c r="S32" s="216"/>
      <c r="BA32" t="s">
        <v>1227</v>
      </c>
    </row>
    <row r="33" spans="2:53" ht="14.5" customHeight="1">
      <c r="B33" s="92"/>
      <c r="C33" s="217"/>
      <c r="D33" s="217"/>
      <c r="E33" s="92"/>
      <c r="F33" s="92"/>
      <c r="G33" s="92"/>
      <c r="H33" s="92"/>
      <c r="I33" s="92"/>
      <c r="J33" s="92"/>
      <c r="K33" s="92"/>
      <c r="L33" s="92"/>
      <c r="M33" s="92"/>
      <c r="N33" s="237"/>
      <c r="O33" s="237"/>
      <c r="P33" s="237"/>
      <c r="Q33" s="217"/>
      <c r="R33" s="216"/>
      <c r="S33" s="216"/>
    </row>
    <row r="34" spans="2:53" ht="14.5" customHeight="1">
      <c r="B34" s="92"/>
      <c r="C34" s="92"/>
      <c r="D34" s="92"/>
      <c r="E34" s="236" t="s">
        <v>1271</v>
      </c>
      <c r="F34" s="236"/>
      <c r="G34" s="92"/>
      <c r="H34" s="92"/>
      <c r="I34" s="223" t="s">
        <v>524</v>
      </c>
      <c r="J34" s="92"/>
      <c r="K34" s="92" t="s">
        <v>1274</v>
      </c>
      <c r="L34" s="92"/>
      <c r="M34" s="223"/>
      <c r="N34" s="237"/>
      <c r="O34" s="236" t="s">
        <v>1265</v>
      </c>
      <c r="P34" s="237"/>
      <c r="Q34" s="92"/>
      <c r="R34" s="216"/>
      <c r="BA34" t="s">
        <v>1293</v>
      </c>
    </row>
    <row r="35" spans="2:53" ht="14.5" customHeight="1">
      <c r="B35" s="92"/>
      <c r="C35" s="92"/>
      <c r="D35" s="92"/>
      <c r="E35" s="92" t="s">
        <v>1272</v>
      </c>
      <c r="F35" s="92"/>
      <c r="G35" s="92"/>
      <c r="H35" s="92"/>
      <c r="I35" s="223" t="s">
        <v>524</v>
      </c>
      <c r="J35" s="92"/>
      <c r="K35" s="92" t="s">
        <v>1275</v>
      </c>
      <c r="L35" s="92"/>
      <c r="M35" s="223"/>
      <c r="N35" s="237"/>
      <c r="O35" s="353"/>
      <c r="P35" s="354"/>
      <c r="Q35" s="92"/>
      <c r="R35" s="216"/>
      <c r="BA35" t="s">
        <v>1292</v>
      </c>
    </row>
    <row r="36" spans="2:53" ht="14.5" customHeight="1">
      <c r="B36" s="92"/>
      <c r="C36" s="92"/>
      <c r="D36" s="92"/>
      <c r="E36" s="92" t="s">
        <v>1276</v>
      </c>
      <c r="F36" s="92"/>
      <c r="G36" s="92"/>
      <c r="H36" s="92"/>
      <c r="I36" s="223" t="s">
        <v>524</v>
      </c>
      <c r="J36" s="92"/>
      <c r="K36" s="92" t="s">
        <v>1230</v>
      </c>
      <c r="L36" s="92"/>
      <c r="M36" s="223" t="s">
        <v>524</v>
      </c>
      <c r="N36" s="92"/>
      <c r="O36" s="355"/>
      <c r="P36" s="356"/>
      <c r="Q36" s="92"/>
      <c r="R36" s="216"/>
      <c r="BA36" t="s">
        <v>1294</v>
      </c>
    </row>
    <row r="37" spans="2:53" ht="14.5" customHeight="1">
      <c r="B37" s="92"/>
      <c r="C37" s="92"/>
      <c r="D37" s="92"/>
      <c r="E37" s="236" t="s">
        <v>1273</v>
      </c>
      <c r="F37" s="92"/>
      <c r="G37" s="92"/>
      <c r="H37" s="92"/>
      <c r="I37" s="223"/>
      <c r="J37" s="92"/>
      <c r="K37" s="92" t="s">
        <v>1277</v>
      </c>
      <c r="L37" s="92"/>
      <c r="M37" s="223" t="s">
        <v>524</v>
      </c>
      <c r="N37" s="92"/>
      <c r="O37" s="357"/>
      <c r="P37" s="358"/>
      <c r="Q37" s="92"/>
      <c r="R37" s="216"/>
      <c r="BA37" t="s">
        <v>1295</v>
      </c>
    </row>
    <row r="38" spans="2:53" ht="14.5" customHeight="1"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216"/>
      <c r="BA38" t="s">
        <v>1296</v>
      </c>
    </row>
    <row r="39" spans="2:53" ht="14.5" customHeight="1">
      <c r="B39" s="92"/>
      <c r="C39" s="217"/>
      <c r="D39" s="217"/>
      <c r="E39" s="217" t="s">
        <v>1289</v>
      </c>
      <c r="F39" s="217"/>
      <c r="G39" s="217"/>
      <c r="H39" s="367" t="s">
        <v>1234</v>
      </c>
      <c r="I39" s="368"/>
      <c r="J39" s="217"/>
      <c r="K39" s="217" t="s">
        <v>1235</v>
      </c>
      <c r="L39" s="217"/>
      <c r="M39" s="239">
        <v>98</v>
      </c>
      <c r="N39" s="217"/>
      <c r="O39" s="217"/>
      <c r="P39" s="217"/>
      <c r="Q39" s="217"/>
      <c r="R39" s="216"/>
    </row>
    <row r="40" spans="2:53" ht="14.5" customHeight="1">
      <c r="B40" s="92"/>
      <c r="C40" s="217"/>
      <c r="D40" s="217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217"/>
      <c r="R40" s="216"/>
    </row>
    <row r="41" spans="2:53" ht="14.5" customHeight="1">
      <c r="B41" s="92"/>
      <c r="C41" s="92"/>
      <c r="D41" s="92"/>
      <c r="E41" s="92" t="s">
        <v>1233</v>
      </c>
      <c r="F41" s="92"/>
      <c r="G41" s="92"/>
      <c r="H41" s="350" t="s">
        <v>1335</v>
      </c>
      <c r="I41" s="351"/>
      <c r="J41" s="351"/>
      <c r="K41" s="351"/>
      <c r="L41" s="351"/>
      <c r="M41" s="352"/>
      <c r="N41" s="92"/>
      <c r="O41" s="92"/>
      <c r="P41" s="92"/>
      <c r="Q41" s="92"/>
      <c r="R41" s="216"/>
    </row>
    <row r="42" spans="2:53" ht="14.5" customHeight="1"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216"/>
    </row>
    <row r="43" spans="2:53" ht="16.5" customHeight="1">
      <c r="B43" s="92"/>
      <c r="C43" s="217"/>
      <c r="D43" s="217"/>
      <c r="E43" s="217" t="s">
        <v>1236</v>
      </c>
      <c r="F43" s="217"/>
      <c r="G43" s="217"/>
      <c r="H43" s="360"/>
      <c r="I43" s="362" t="s">
        <v>1222</v>
      </c>
      <c r="J43" s="379"/>
      <c r="K43" s="379"/>
      <c r="L43" s="363"/>
      <c r="M43" s="362" t="s">
        <v>1223</v>
      </c>
      <c r="N43" s="379"/>
      <c r="O43" s="379"/>
      <c r="P43" s="363"/>
      <c r="Q43" s="217"/>
      <c r="R43" s="216"/>
    </row>
    <row r="44" spans="2:53" ht="14.5" customHeight="1">
      <c r="B44" s="92"/>
      <c r="C44" s="217"/>
      <c r="D44" s="217"/>
      <c r="E44" s="217"/>
      <c r="F44" s="217"/>
      <c r="G44" s="217"/>
      <c r="H44" s="361"/>
      <c r="I44" s="362" t="s">
        <v>1241</v>
      </c>
      <c r="J44" s="363"/>
      <c r="K44" s="362" t="s">
        <v>1242</v>
      </c>
      <c r="L44" s="363"/>
      <c r="M44" s="362" t="s">
        <v>1241</v>
      </c>
      <c r="N44" s="363"/>
      <c r="O44" s="362" t="s">
        <v>1242</v>
      </c>
      <c r="P44" s="363"/>
      <c r="Q44" s="217"/>
      <c r="R44" s="216"/>
    </row>
    <row r="45" spans="2:53" ht="14.5" customHeight="1">
      <c r="B45" s="92"/>
      <c r="C45" s="217"/>
      <c r="D45" s="217"/>
      <c r="E45" s="217"/>
      <c r="F45" s="217"/>
      <c r="G45" s="217"/>
      <c r="H45" s="220" t="s">
        <v>1267</v>
      </c>
      <c r="I45" s="223">
        <v>17</v>
      </c>
      <c r="J45" s="223"/>
      <c r="K45" s="223"/>
      <c r="L45" s="223"/>
      <c r="M45" s="223"/>
      <c r="N45" s="223"/>
      <c r="O45" s="223"/>
      <c r="P45" s="223"/>
      <c r="Q45" s="217"/>
      <c r="R45" s="216"/>
      <c r="BA45" t="s">
        <v>1234</v>
      </c>
    </row>
    <row r="46" spans="2:53" ht="14.5" customHeight="1">
      <c r="B46" s="92"/>
      <c r="C46" s="217"/>
      <c r="D46" s="217"/>
      <c r="E46" s="217"/>
      <c r="F46" s="217"/>
      <c r="G46" s="217"/>
      <c r="H46" s="220" t="s">
        <v>1239</v>
      </c>
      <c r="I46" s="223">
        <v>6</v>
      </c>
      <c r="J46" s="223"/>
      <c r="K46" s="223"/>
      <c r="L46" s="223"/>
      <c r="M46" s="223"/>
      <c r="N46" s="223"/>
      <c r="O46" s="223"/>
      <c r="P46" s="223"/>
      <c r="Q46" s="217"/>
      <c r="R46" s="216"/>
      <c r="BA46" t="s">
        <v>1264</v>
      </c>
    </row>
    <row r="47" spans="2:53" ht="14.5" customHeight="1">
      <c r="B47" s="92"/>
      <c r="C47" s="217"/>
      <c r="D47" s="217"/>
      <c r="E47" s="217"/>
      <c r="F47" s="217"/>
      <c r="G47" s="217"/>
      <c r="H47" s="220" t="s">
        <v>1240</v>
      </c>
      <c r="I47" s="359">
        <v>3</v>
      </c>
      <c r="J47" s="359"/>
      <c r="K47" s="359"/>
      <c r="L47" s="359"/>
      <c r="M47" s="359"/>
      <c r="N47" s="359"/>
      <c r="O47" s="359"/>
      <c r="P47" s="359"/>
      <c r="Q47" s="217"/>
      <c r="R47" s="216"/>
      <c r="BA47" t="s">
        <v>1287</v>
      </c>
    </row>
    <row r="48" spans="2:53" ht="14.5" customHeight="1">
      <c r="B48" s="92"/>
      <c r="C48" s="217"/>
      <c r="D48" s="217"/>
      <c r="E48" s="234"/>
      <c r="F48" s="234"/>
      <c r="G48" s="234"/>
      <c r="H48" s="235" t="s">
        <v>1297</v>
      </c>
      <c r="I48" s="234"/>
      <c r="J48" s="234"/>
      <c r="K48" s="234"/>
      <c r="L48" s="234"/>
      <c r="M48" s="234"/>
      <c r="N48" s="234"/>
      <c r="O48" s="234"/>
      <c r="P48" s="234"/>
      <c r="Q48" s="217"/>
      <c r="R48" s="216"/>
      <c r="BA48" t="s">
        <v>1288</v>
      </c>
    </row>
    <row r="49" spans="2:53" ht="14.5" customHeight="1"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216"/>
      <c r="BA49" t="s">
        <v>1265</v>
      </c>
    </row>
    <row r="50" spans="2:53" ht="14.5" customHeight="1">
      <c r="B50" s="92"/>
      <c r="C50" s="92"/>
      <c r="D50" s="92"/>
      <c r="E50" s="92" t="s">
        <v>1268</v>
      </c>
      <c r="F50" s="92"/>
      <c r="G50" s="92"/>
      <c r="H50" s="372" t="s">
        <v>1269</v>
      </c>
      <c r="I50" s="372"/>
      <c r="J50" s="372"/>
      <c r="K50" s="372"/>
      <c r="L50" s="372"/>
      <c r="M50" s="372"/>
      <c r="N50" s="372"/>
      <c r="O50" s="372"/>
      <c r="P50" s="372"/>
      <c r="Q50" s="92"/>
      <c r="R50" s="216"/>
    </row>
    <row r="51" spans="2:53" ht="14.5" customHeight="1"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216"/>
    </row>
    <row r="52" spans="2:53" ht="56.5" customHeight="1">
      <c r="B52" s="92"/>
      <c r="C52" s="92"/>
      <c r="D52" s="92"/>
      <c r="E52" s="375" t="s">
        <v>1278</v>
      </c>
      <c r="F52" s="375"/>
      <c r="G52" s="376"/>
      <c r="H52" s="373" t="s">
        <v>1335</v>
      </c>
      <c r="I52" s="373"/>
      <c r="J52" s="373"/>
      <c r="K52" s="373"/>
      <c r="L52" s="373"/>
      <c r="M52" s="373"/>
      <c r="N52" s="373"/>
      <c r="O52" s="373"/>
      <c r="P52" s="373"/>
      <c r="Q52" s="92"/>
      <c r="R52" s="216"/>
    </row>
    <row r="53" spans="2:53" ht="14.5" customHeight="1"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216"/>
    </row>
    <row r="54" spans="2:53" ht="14.5" customHeight="1" thickBot="1">
      <c r="B54" s="92"/>
      <c r="C54" s="92"/>
      <c r="D54" s="92"/>
      <c r="E54" s="263"/>
      <c r="F54" s="263"/>
      <c r="G54" s="263"/>
      <c r="H54" s="263"/>
      <c r="I54" s="263"/>
      <c r="J54" s="263"/>
      <c r="K54" s="263"/>
      <c r="L54" s="263"/>
      <c r="M54" s="263"/>
      <c r="N54" s="263"/>
      <c r="O54" s="263"/>
      <c r="P54" s="263"/>
      <c r="Q54" s="92"/>
      <c r="R54" s="216"/>
    </row>
    <row r="55" spans="2:53" ht="14.5" customHeight="1" thickTop="1">
      <c r="B55" s="92"/>
      <c r="C55" s="217"/>
      <c r="D55" s="217"/>
      <c r="E55" s="217"/>
      <c r="F55" s="217"/>
      <c r="G55" s="217"/>
      <c r="H55" s="222"/>
      <c r="I55" s="217"/>
      <c r="J55" s="217"/>
      <c r="K55" s="222" t="s">
        <v>1243</v>
      </c>
      <c r="L55" s="217"/>
      <c r="M55" s="217"/>
      <c r="N55" s="217"/>
      <c r="O55" s="217"/>
      <c r="P55" s="217"/>
      <c r="Q55" s="217"/>
      <c r="R55" s="216"/>
    </row>
    <row r="56" spans="2:53" ht="14.5" customHeight="1">
      <c r="B56" s="92"/>
      <c r="C56" s="217"/>
      <c r="D56" s="217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217"/>
      <c r="R56" s="216"/>
    </row>
    <row r="57" spans="2:53">
      <c r="B57" s="92"/>
      <c r="C57" s="217"/>
      <c r="D57" s="217"/>
      <c r="E57" s="217" t="s">
        <v>1098</v>
      </c>
      <c r="F57" s="217"/>
      <c r="G57" s="217"/>
      <c r="H57" s="369" t="s">
        <v>1335</v>
      </c>
      <c r="I57" s="371"/>
      <c r="J57" s="371"/>
      <c r="K57" s="371"/>
      <c r="L57" s="371"/>
      <c r="M57" s="371"/>
      <c r="N57" s="371"/>
      <c r="O57" s="371"/>
      <c r="P57" s="370"/>
      <c r="Q57" s="217"/>
      <c r="R57" s="216"/>
    </row>
    <row r="58" spans="2:53">
      <c r="B58" s="238"/>
      <c r="C58" s="238"/>
      <c r="D58" s="238"/>
      <c r="E58" s="238"/>
      <c r="F58" s="238"/>
      <c r="G58" s="238"/>
      <c r="H58" s="238"/>
      <c r="I58" s="238"/>
      <c r="J58" s="238"/>
      <c r="K58" s="238"/>
      <c r="L58" s="238"/>
      <c r="M58" s="238"/>
      <c r="N58" s="238"/>
      <c r="O58" s="238"/>
      <c r="P58" s="238"/>
      <c r="Q58" s="238"/>
      <c r="R58" s="216"/>
    </row>
    <row r="59" spans="2:53">
      <c r="B59" s="92"/>
      <c r="C59" s="217"/>
      <c r="D59" s="217"/>
      <c r="E59" s="217" t="s">
        <v>1279</v>
      </c>
      <c r="F59" s="217"/>
      <c r="G59" s="217"/>
      <c r="H59" s="369" t="s">
        <v>1335</v>
      </c>
      <c r="I59" s="371"/>
      <c r="J59" s="371"/>
      <c r="K59" s="371"/>
      <c r="L59" s="371"/>
      <c r="M59" s="371"/>
      <c r="N59" s="371"/>
      <c r="O59" s="371"/>
      <c r="P59" s="370"/>
      <c r="Q59" s="217"/>
      <c r="R59" s="216"/>
    </row>
    <row r="60" spans="2:53">
      <c r="B60" s="238"/>
      <c r="C60" s="238"/>
      <c r="D60" s="238"/>
      <c r="E60" s="238"/>
      <c r="F60" s="238"/>
      <c r="G60" s="238"/>
      <c r="H60" s="238"/>
      <c r="I60" s="238"/>
      <c r="J60" s="238"/>
      <c r="K60" s="238"/>
      <c r="L60" s="238"/>
      <c r="M60" s="238"/>
      <c r="N60" s="238"/>
      <c r="O60" s="238"/>
      <c r="P60" s="238"/>
      <c r="Q60" s="238"/>
      <c r="R60" s="216"/>
    </row>
    <row r="61" spans="2:53">
      <c r="B61" s="92"/>
      <c r="C61" s="217"/>
      <c r="D61" s="217"/>
      <c r="E61" s="217" t="s">
        <v>1280</v>
      </c>
      <c r="F61" s="217"/>
      <c r="G61" s="217"/>
      <c r="H61" s="369" t="s">
        <v>1335</v>
      </c>
      <c r="I61" s="371"/>
      <c r="J61" s="371"/>
      <c r="K61" s="371"/>
      <c r="L61" s="371"/>
      <c r="M61" s="371"/>
      <c r="N61" s="371"/>
      <c r="O61" s="371"/>
      <c r="P61" s="370"/>
      <c r="Q61" s="217"/>
      <c r="R61" s="216"/>
    </row>
    <row r="62" spans="2:53">
      <c r="B62" s="238"/>
      <c r="C62" s="238"/>
      <c r="D62" s="238"/>
      <c r="E62" s="238"/>
      <c r="F62" s="238"/>
      <c r="G62" s="238"/>
      <c r="H62" s="238"/>
      <c r="I62" s="238"/>
      <c r="J62" s="238"/>
      <c r="K62" s="238"/>
      <c r="L62" s="238"/>
      <c r="M62" s="238"/>
      <c r="N62" s="238"/>
      <c r="O62" s="238"/>
      <c r="P62" s="238"/>
      <c r="Q62" s="238"/>
      <c r="R62" s="216"/>
    </row>
    <row r="63" spans="2:53">
      <c r="B63" s="92"/>
      <c r="C63" s="217"/>
      <c r="D63" s="217"/>
      <c r="E63" s="217" t="s">
        <v>969</v>
      </c>
      <c r="F63" s="217"/>
      <c r="G63" s="217"/>
      <c r="H63" s="369" t="s">
        <v>1335</v>
      </c>
      <c r="I63" s="371"/>
      <c r="J63" s="371"/>
      <c r="K63" s="371"/>
      <c r="L63" s="371"/>
      <c r="M63" s="371"/>
      <c r="N63" s="371"/>
      <c r="O63" s="371"/>
      <c r="P63" s="370"/>
      <c r="Q63" s="217"/>
      <c r="R63" s="216"/>
    </row>
    <row r="64" spans="2:53">
      <c r="B64" s="238"/>
      <c r="C64" s="238"/>
      <c r="D64" s="238"/>
      <c r="E64" s="238"/>
      <c r="F64" s="238"/>
      <c r="G64" s="238"/>
      <c r="H64" s="238"/>
      <c r="I64" s="238"/>
      <c r="J64" s="238"/>
      <c r="K64" s="238"/>
      <c r="L64" s="238"/>
      <c r="M64" s="238"/>
      <c r="N64" s="238"/>
      <c r="O64" s="238"/>
      <c r="P64" s="238"/>
      <c r="Q64" s="238"/>
      <c r="R64" s="216"/>
    </row>
    <row r="65" spans="2:18">
      <c r="B65" s="92"/>
      <c r="C65" s="217"/>
      <c r="D65" s="217"/>
      <c r="E65" s="217" t="s">
        <v>1279</v>
      </c>
      <c r="F65" s="217"/>
      <c r="G65" s="217"/>
      <c r="H65" s="369" t="s">
        <v>1335</v>
      </c>
      <c r="I65" s="371"/>
      <c r="J65" s="371"/>
      <c r="K65" s="371"/>
      <c r="L65" s="371"/>
      <c r="M65" s="371"/>
      <c r="N65" s="371"/>
      <c r="O65" s="371"/>
      <c r="P65" s="370"/>
      <c r="Q65" s="217"/>
      <c r="R65" s="216"/>
    </row>
    <row r="66" spans="2:18">
      <c r="B66" s="238"/>
      <c r="C66" s="238"/>
      <c r="D66" s="238"/>
      <c r="E66" s="238"/>
      <c r="F66" s="238"/>
      <c r="G66" s="238"/>
      <c r="H66" s="238"/>
      <c r="I66" s="238"/>
      <c r="J66" s="238"/>
      <c r="K66" s="238"/>
      <c r="L66" s="238"/>
      <c r="M66" s="238"/>
      <c r="N66" s="238"/>
      <c r="O66" s="238"/>
      <c r="P66" s="238"/>
      <c r="Q66" s="238"/>
      <c r="R66" s="216"/>
    </row>
    <row r="67" spans="2:18">
      <c r="B67" s="92"/>
      <c r="C67" s="217"/>
      <c r="D67" s="217"/>
      <c r="E67" s="217" t="s">
        <v>1280</v>
      </c>
      <c r="F67" s="217"/>
      <c r="G67" s="217"/>
      <c r="H67" s="369" t="s">
        <v>1335</v>
      </c>
      <c r="I67" s="371"/>
      <c r="J67" s="371"/>
      <c r="K67" s="371"/>
      <c r="L67" s="371"/>
      <c r="M67" s="371"/>
      <c r="N67" s="371"/>
      <c r="O67" s="371"/>
      <c r="P67" s="370"/>
      <c r="Q67" s="217"/>
      <c r="R67" s="216"/>
    </row>
    <row r="68" spans="2:18">
      <c r="B68" s="238"/>
      <c r="C68" s="238"/>
      <c r="D68" s="238"/>
      <c r="E68" s="238"/>
      <c r="F68" s="238"/>
      <c r="G68" s="238"/>
      <c r="H68" s="238"/>
      <c r="I68" s="238"/>
      <c r="J68" s="238"/>
      <c r="K68" s="238"/>
      <c r="L68" s="238"/>
      <c r="M68" s="238"/>
      <c r="N68" s="238"/>
      <c r="O68" s="238"/>
      <c r="P68" s="238"/>
      <c r="Q68" s="238"/>
      <c r="R68" s="216"/>
    </row>
    <row r="69" spans="2:18">
      <c r="B69" s="92"/>
      <c r="C69" s="217"/>
      <c r="D69" s="217"/>
      <c r="E69" s="217" t="s">
        <v>970</v>
      </c>
      <c r="F69" s="217"/>
      <c r="G69" s="217"/>
      <c r="H69" s="369" t="s">
        <v>1335</v>
      </c>
      <c r="I69" s="371"/>
      <c r="J69" s="371"/>
      <c r="K69" s="371"/>
      <c r="L69" s="371"/>
      <c r="M69" s="371"/>
      <c r="N69" s="371"/>
      <c r="O69" s="371"/>
      <c r="P69" s="370"/>
      <c r="Q69" s="217"/>
      <c r="R69" s="216"/>
    </row>
    <row r="70" spans="2:18">
      <c r="B70" s="238"/>
      <c r="C70" s="238"/>
      <c r="D70" s="238"/>
      <c r="E70" s="238"/>
      <c r="F70" s="238"/>
      <c r="G70" s="238"/>
      <c r="H70" s="238"/>
      <c r="I70" s="238"/>
      <c r="J70" s="238"/>
      <c r="K70" s="238"/>
      <c r="L70" s="238"/>
      <c r="M70" s="238"/>
      <c r="N70" s="238"/>
      <c r="O70" s="238"/>
      <c r="P70" s="238"/>
      <c r="Q70" s="238"/>
      <c r="R70" s="216"/>
    </row>
    <row r="71" spans="2:18">
      <c r="B71" s="92"/>
      <c r="C71" s="217"/>
      <c r="D71" s="217"/>
      <c r="E71" s="217" t="s">
        <v>1279</v>
      </c>
      <c r="F71" s="217"/>
      <c r="G71" s="217"/>
      <c r="H71" s="369" t="s">
        <v>1335</v>
      </c>
      <c r="I71" s="371"/>
      <c r="J71" s="371"/>
      <c r="K71" s="371"/>
      <c r="L71" s="371"/>
      <c r="M71" s="371"/>
      <c r="N71" s="371"/>
      <c r="O71" s="371"/>
      <c r="P71" s="370"/>
      <c r="Q71" s="217"/>
      <c r="R71" s="216"/>
    </row>
    <row r="72" spans="2:18">
      <c r="B72" s="238"/>
      <c r="C72" s="238"/>
      <c r="D72" s="238"/>
      <c r="E72" s="238"/>
      <c r="F72" s="238"/>
      <c r="G72" s="238"/>
      <c r="H72" s="238"/>
      <c r="I72" s="238"/>
      <c r="J72" s="238"/>
      <c r="K72" s="238"/>
      <c r="L72" s="238"/>
      <c r="M72" s="238"/>
      <c r="N72" s="238"/>
      <c r="O72" s="238"/>
      <c r="P72" s="238"/>
      <c r="Q72" s="238"/>
      <c r="R72" s="216"/>
    </row>
    <row r="73" spans="2:18">
      <c r="B73" s="92"/>
      <c r="C73" s="217"/>
      <c r="D73" s="217"/>
      <c r="E73" s="217" t="s">
        <v>1280</v>
      </c>
      <c r="F73" s="217"/>
      <c r="G73" s="217"/>
      <c r="H73" s="369" t="s">
        <v>1335</v>
      </c>
      <c r="I73" s="371"/>
      <c r="J73" s="371"/>
      <c r="K73" s="371"/>
      <c r="L73" s="371"/>
      <c r="M73" s="371"/>
      <c r="N73" s="371"/>
      <c r="O73" s="371"/>
      <c r="P73" s="370"/>
      <c r="Q73" s="217"/>
      <c r="R73" s="216"/>
    </row>
    <row r="74" spans="2:18">
      <c r="B74" s="238"/>
      <c r="C74" s="238"/>
      <c r="D74" s="238"/>
      <c r="E74" s="238"/>
      <c r="F74" s="238"/>
      <c r="G74" s="238"/>
      <c r="H74" s="238"/>
      <c r="I74" s="238"/>
      <c r="J74" s="238"/>
      <c r="K74" s="238"/>
      <c r="L74" s="238"/>
      <c r="M74" s="238"/>
      <c r="N74" s="238"/>
      <c r="O74" s="238"/>
      <c r="P74" s="238"/>
      <c r="Q74" s="238"/>
      <c r="R74" s="216"/>
    </row>
    <row r="75" spans="2:18">
      <c r="B75" s="92"/>
      <c r="C75" s="217"/>
      <c r="D75" s="217"/>
      <c r="E75" s="217" t="s">
        <v>971</v>
      </c>
      <c r="F75" s="217"/>
      <c r="G75" s="217"/>
      <c r="H75" s="369" t="s">
        <v>1335</v>
      </c>
      <c r="I75" s="371"/>
      <c r="J75" s="371"/>
      <c r="K75" s="371"/>
      <c r="L75" s="371"/>
      <c r="M75" s="371"/>
      <c r="N75" s="371"/>
      <c r="O75" s="371"/>
      <c r="P75" s="370"/>
      <c r="Q75" s="217"/>
      <c r="R75" s="216"/>
    </row>
    <row r="76" spans="2:18">
      <c r="B76" s="238"/>
      <c r="C76" s="238"/>
      <c r="D76" s="238"/>
      <c r="E76" s="238"/>
      <c r="F76" s="238"/>
      <c r="G76" s="238"/>
      <c r="H76" s="238"/>
      <c r="I76" s="238"/>
      <c r="J76" s="238"/>
      <c r="K76" s="238"/>
      <c r="L76" s="238"/>
      <c r="M76" s="238"/>
      <c r="N76" s="238"/>
      <c r="O76" s="238"/>
      <c r="P76" s="238"/>
      <c r="Q76" s="238"/>
      <c r="R76" s="216"/>
    </row>
    <row r="77" spans="2:18">
      <c r="B77" s="92"/>
      <c r="C77" s="217"/>
      <c r="D77" s="217"/>
      <c r="E77" s="217" t="s">
        <v>1279</v>
      </c>
      <c r="F77" s="217"/>
      <c r="G77" s="217"/>
      <c r="H77" s="369" t="s">
        <v>1335</v>
      </c>
      <c r="I77" s="371"/>
      <c r="J77" s="371"/>
      <c r="K77" s="371"/>
      <c r="L77" s="371"/>
      <c r="M77" s="371"/>
      <c r="N77" s="371"/>
      <c r="O77" s="371"/>
      <c r="P77" s="370"/>
      <c r="Q77" s="217"/>
      <c r="R77" s="216"/>
    </row>
    <row r="78" spans="2:18">
      <c r="B78" s="238"/>
      <c r="C78" s="238"/>
      <c r="D78" s="238"/>
      <c r="E78" s="238"/>
      <c r="F78" s="238"/>
      <c r="G78" s="238"/>
      <c r="H78" s="238"/>
      <c r="I78" s="238"/>
      <c r="J78" s="238"/>
      <c r="K78" s="238"/>
      <c r="L78" s="238"/>
      <c r="M78" s="238"/>
      <c r="N78" s="238"/>
      <c r="O78" s="238"/>
      <c r="P78" s="238"/>
      <c r="Q78" s="238"/>
      <c r="R78" s="216"/>
    </row>
    <row r="79" spans="2:18">
      <c r="B79" s="92"/>
      <c r="C79" s="217"/>
      <c r="D79" s="217"/>
      <c r="E79" s="217" t="s">
        <v>1280</v>
      </c>
      <c r="F79" s="217"/>
      <c r="G79" s="217"/>
      <c r="H79" s="369" t="s">
        <v>1335</v>
      </c>
      <c r="I79" s="371"/>
      <c r="J79" s="371"/>
      <c r="K79" s="371"/>
      <c r="L79" s="371"/>
      <c r="M79" s="371"/>
      <c r="N79" s="371"/>
      <c r="O79" s="371"/>
      <c r="P79" s="370"/>
      <c r="Q79" s="217"/>
      <c r="R79" s="216"/>
    </row>
    <row r="80" spans="2:18" ht="15" thickBot="1">
      <c r="B80" s="92"/>
      <c r="C80" s="217"/>
      <c r="D80" s="217"/>
      <c r="E80" s="221"/>
      <c r="F80" s="221"/>
      <c r="G80" s="221"/>
      <c r="H80" s="221"/>
      <c r="I80" s="221"/>
      <c r="J80" s="221"/>
      <c r="K80" s="221"/>
      <c r="L80" s="221"/>
      <c r="M80" s="221"/>
      <c r="N80" s="221"/>
      <c r="O80" s="221"/>
      <c r="P80" s="221"/>
      <c r="Q80" s="217"/>
      <c r="R80" s="216"/>
    </row>
    <row r="81" spans="2:17" ht="15" thickTop="1">
      <c r="B81" s="92"/>
      <c r="C81" s="217"/>
      <c r="D81" s="217"/>
      <c r="E81" s="217"/>
      <c r="F81" s="217"/>
      <c r="G81" s="217"/>
      <c r="H81" s="217"/>
      <c r="I81" s="217"/>
      <c r="J81" s="217"/>
      <c r="K81" s="217"/>
      <c r="L81" s="217"/>
      <c r="M81" s="217"/>
      <c r="N81" s="217"/>
      <c r="O81" s="217"/>
      <c r="P81" s="217"/>
      <c r="Q81" s="217"/>
    </row>
    <row r="82" spans="2:17">
      <c r="B82" s="92"/>
      <c r="C82" s="217"/>
      <c r="D82" s="217"/>
      <c r="E82" s="92" t="s">
        <v>933</v>
      </c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217"/>
    </row>
    <row r="83" spans="2:17">
      <c r="B83" s="92"/>
      <c r="C83" s="217"/>
      <c r="D83" s="217"/>
      <c r="E83" s="92" t="s">
        <v>1173</v>
      </c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217"/>
    </row>
    <row r="84" spans="2:17">
      <c r="B84" s="92"/>
      <c r="C84" s="217"/>
      <c r="D84" s="217"/>
      <c r="E84" s="92" t="s">
        <v>1174</v>
      </c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217"/>
    </row>
    <row r="85" spans="2:17">
      <c r="B85" s="92"/>
      <c r="C85" s="217"/>
      <c r="D85" s="217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217"/>
    </row>
  </sheetData>
  <sheetProtection algorithmName="SHA-512" hashValue="BAie04A44vvVAynX3bOueDPSG/NqvGmTf3u/89FXWLpOHNHk/cBd/hp/UHGmMN5pdTN1fzDX7l0bKBQpd1D6RQ==" saltValue="E9GDMYde3h3J0SWyIScUBg==" spinCount="100000" sheet="1" objects="1" scenarios="1" selectLockedCells="1"/>
  <sortState ref="BA21:BB26">
    <sortCondition ref="BA21:BA26"/>
  </sortState>
  <mergeCells count="40">
    <mergeCell ref="E52:G52"/>
    <mergeCell ref="H59:P59"/>
    <mergeCell ref="H65:P65"/>
    <mergeCell ref="H71:P71"/>
    <mergeCell ref="H7:P7"/>
    <mergeCell ref="H17:P17"/>
    <mergeCell ref="H11:I11"/>
    <mergeCell ref="I43:L43"/>
    <mergeCell ref="M43:P43"/>
    <mergeCell ref="H9:P9"/>
    <mergeCell ref="H22:P22"/>
    <mergeCell ref="H39:I39"/>
    <mergeCell ref="H13:I13"/>
    <mergeCell ref="M13:P13"/>
    <mergeCell ref="M24:P25"/>
    <mergeCell ref="H28:I28"/>
    <mergeCell ref="M28:P28"/>
    <mergeCell ref="H30:I30"/>
    <mergeCell ref="H24:I24"/>
    <mergeCell ref="H79:P79"/>
    <mergeCell ref="H63:P63"/>
    <mergeCell ref="H69:P69"/>
    <mergeCell ref="H75:P75"/>
    <mergeCell ref="O44:P44"/>
    <mergeCell ref="H61:P61"/>
    <mergeCell ref="H67:P67"/>
    <mergeCell ref="H73:P73"/>
    <mergeCell ref="H50:P50"/>
    <mergeCell ref="H52:P52"/>
    <mergeCell ref="H77:P77"/>
    <mergeCell ref="M30:P30"/>
    <mergeCell ref="H57:P57"/>
    <mergeCell ref="H41:M41"/>
    <mergeCell ref="O35:P37"/>
    <mergeCell ref="I47:L47"/>
    <mergeCell ref="M47:P47"/>
    <mergeCell ref="H43:H44"/>
    <mergeCell ref="I44:J44"/>
    <mergeCell ref="K44:L44"/>
    <mergeCell ref="M44:N44"/>
  </mergeCells>
  <dataValidations count="8">
    <dataValidation type="list" allowBlank="1" showInputMessage="1" showErrorMessage="1" sqref="H24:I24">
      <formula1>$BA$1:$BA$10</formula1>
    </dataValidation>
    <dataValidation type="list" allowBlank="1" showInputMessage="1" showErrorMessage="1" sqref="M13:P13">
      <formula1>$BA$21:$BA$26</formula1>
    </dataValidation>
    <dataValidation type="list" allowBlank="1" showInputMessage="1" showErrorMessage="1" sqref="H28:I28">
      <formula1>$BA$28:$BA$30</formula1>
    </dataValidation>
    <dataValidation type="list" allowBlank="1" showInputMessage="1" showErrorMessage="1" sqref="M28:P28">
      <formula1>$BA$31:$BA$32</formula1>
    </dataValidation>
    <dataValidation type="list" allowBlank="1" showInputMessage="1" showErrorMessage="1" sqref="H30:I30">
      <formula1>$BA$34:$BA$38</formula1>
    </dataValidation>
    <dataValidation type="list" allowBlank="1" showInputMessage="1" showErrorMessage="1" sqref="H13:I13">
      <formula1>$BA$14:$BA$16</formula1>
    </dataValidation>
    <dataValidation type="list" allowBlank="1" showInputMessage="1" showErrorMessage="1" sqref="I34:I37 M34:M37">
      <formula1>$BA$12:$BA$13</formula1>
    </dataValidation>
    <dataValidation type="list" allowBlank="1" showInputMessage="1" showErrorMessage="1" sqref="H39:I39">
      <formula1>$BA$45:$BA$49</formula1>
    </dataValidation>
  </dataValidations>
  <pageMargins left="0.7" right="0.7" top="0.75" bottom="0.75" header="0.3" footer="0.3"/>
  <pageSetup paperSize="9" orientation="portrait" horizontalDpi="1200" verticalDpi="1200" r:id="rId1"/>
  <ignoredErrors>
    <ignoredError sqref="N10:P10" numberStoredAsText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B3:N52"/>
  <sheetViews>
    <sheetView showGridLines="0" showRowColHeaders="0" showRuler="0" zoomScale="90" zoomScaleNormal="90" zoomScalePageLayoutView="50" workbookViewId="0">
      <selection activeCell="C33" sqref="C33:N52"/>
    </sheetView>
  </sheetViews>
  <sheetFormatPr defaultRowHeight="14.5"/>
  <sheetData>
    <row r="3" spans="2:14">
      <c r="B3" t="s">
        <v>923</v>
      </c>
      <c r="C3" t="s">
        <v>922</v>
      </c>
    </row>
    <row r="5" spans="2:14" ht="15" thickBot="1">
      <c r="C5" t="s">
        <v>907</v>
      </c>
    </row>
    <row r="6" spans="2:14">
      <c r="C6" s="422" t="str">
        <f>'Sheet1 (7)'!I7&amp;"  "&amp;'Sheet1 (7)'!I10&amp;"  "&amp;'Sheet1 (7)'!I13&amp;"  "&amp;'Sheet1 (7)'!I16&amp;"  "&amp;'Sheet1 (7)'!I19&amp;"  "&amp;'Sheet1 (7)'!I22&amp;"  "&amp;'Sheet1 (7)'!I25&amp;"  "&amp;'Sheet1 (7)'!I29&amp;"  "&amp;'Sheet1 (7)'!I31&amp;"  "</f>
        <v xml:space="preserve">                  </v>
      </c>
      <c r="D6" s="423"/>
      <c r="E6" s="423"/>
      <c r="F6" s="423"/>
      <c r="G6" s="423"/>
      <c r="H6" s="423"/>
      <c r="I6" s="423"/>
      <c r="J6" s="423"/>
      <c r="K6" s="423"/>
      <c r="L6" s="423"/>
      <c r="M6" s="423"/>
      <c r="N6" s="424"/>
    </row>
    <row r="7" spans="2:14">
      <c r="C7" s="425"/>
      <c r="D7" s="426"/>
      <c r="E7" s="426"/>
      <c r="F7" s="426"/>
      <c r="G7" s="426"/>
      <c r="H7" s="426"/>
      <c r="I7" s="426"/>
      <c r="J7" s="426"/>
      <c r="K7" s="426"/>
      <c r="L7" s="426"/>
      <c r="M7" s="426"/>
      <c r="N7" s="427"/>
    </row>
    <row r="8" spans="2:14">
      <c r="C8" s="425"/>
      <c r="D8" s="426"/>
      <c r="E8" s="426"/>
      <c r="F8" s="426"/>
      <c r="G8" s="426"/>
      <c r="H8" s="426"/>
      <c r="I8" s="426"/>
      <c r="J8" s="426"/>
      <c r="K8" s="426"/>
      <c r="L8" s="426"/>
      <c r="M8" s="426"/>
      <c r="N8" s="427"/>
    </row>
    <row r="9" spans="2:14">
      <c r="C9" s="425"/>
      <c r="D9" s="426"/>
      <c r="E9" s="426"/>
      <c r="F9" s="426"/>
      <c r="G9" s="426"/>
      <c r="H9" s="426"/>
      <c r="I9" s="426"/>
      <c r="J9" s="426"/>
      <c r="K9" s="426"/>
      <c r="L9" s="426"/>
      <c r="M9" s="426"/>
      <c r="N9" s="427"/>
    </row>
    <row r="10" spans="2:14">
      <c r="C10" s="425"/>
      <c r="D10" s="426"/>
      <c r="E10" s="426"/>
      <c r="F10" s="426"/>
      <c r="G10" s="426"/>
      <c r="H10" s="426"/>
      <c r="I10" s="426"/>
      <c r="J10" s="426"/>
      <c r="K10" s="426"/>
      <c r="L10" s="426"/>
      <c r="M10" s="426"/>
      <c r="N10" s="427"/>
    </row>
    <row r="11" spans="2:14" ht="15" thickBot="1">
      <c r="C11" s="428"/>
      <c r="D11" s="429"/>
      <c r="E11" s="429"/>
      <c r="F11" s="429"/>
      <c r="G11" s="429"/>
      <c r="H11" s="429"/>
      <c r="I11" s="429"/>
      <c r="J11" s="429"/>
      <c r="K11" s="429"/>
      <c r="L11" s="429"/>
      <c r="M11" s="429"/>
      <c r="N11" s="430"/>
    </row>
    <row r="12" spans="2:14" ht="7.5" customHeight="1"/>
    <row r="13" spans="2:14" ht="15" thickBot="1">
      <c r="C13" t="s">
        <v>908</v>
      </c>
    </row>
    <row r="14" spans="2:14">
      <c r="C14" s="422" t="str">
        <f>'Sheet1 (7)'!J9&amp;"  "&amp;'Sheet1 (7)'!J10&amp;"  "&amp;'Sheet1 (7)'!J13&amp;"  "&amp;'Sheet1 (7)'!J16&amp;"  "&amp;'Sheet1 (7)'!J19&amp;"  "&amp;'Sheet1 (7)'!J22&amp;"  "&amp;'Sheet1 (7)'!J25&amp;"  "&amp;'Sheet1 (7)'!J28&amp;"  "&amp;'Sheet1 (7)'!J31&amp;"  "</f>
        <v xml:space="preserve">                  </v>
      </c>
      <c r="D14" s="423"/>
      <c r="E14" s="423"/>
      <c r="F14" s="423"/>
      <c r="G14" s="423"/>
      <c r="H14" s="423"/>
      <c r="I14" s="423"/>
      <c r="J14" s="423"/>
      <c r="K14" s="423"/>
      <c r="L14" s="423"/>
      <c r="M14" s="423"/>
      <c r="N14" s="424"/>
    </row>
    <row r="15" spans="2:14">
      <c r="C15" s="425"/>
      <c r="D15" s="426"/>
      <c r="E15" s="426"/>
      <c r="F15" s="426"/>
      <c r="G15" s="426"/>
      <c r="H15" s="426"/>
      <c r="I15" s="426"/>
      <c r="J15" s="426"/>
      <c r="K15" s="426"/>
      <c r="L15" s="426"/>
      <c r="M15" s="426"/>
      <c r="N15" s="427"/>
    </row>
    <row r="16" spans="2:14">
      <c r="C16" s="425"/>
      <c r="D16" s="426"/>
      <c r="E16" s="426"/>
      <c r="F16" s="426"/>
      <c r="G16" s="426"/>
      <c r="H16" s="426"/>
      <c r="I16" s="426"/>
      <c r="J16" s="426"/>
      <c r="K16" s="426"/>
      <c r="L16" s="426"/>
      <c r="M16" s="426"/>
      <c r="N16" s="427"/>
    </row>
    <row r="17" spans="3:14">
      <c r="C17" s="425"/>
      <c r="D17" s="426"/>
      <c r="E17" s="426"/>
      <c r="F17" s="426"/>
      <c r="G17" s="426"/>
      <c r="H17" s="426"/>
      <c r="I17" s="426"/>
      <c r="J17" s="426"/>
      <c r="K17" s="426"/>
      <c r="L17" s="426"/>
      <c r="M17" s="426"/>
      <c r="N17" s="427"/>
    </row>
    <row r="18" spans="3:14">
      <c r="C18" s="425"/>
      <c r="D18" s="426"/>
      <c r="E18" s="426"/>
      <c r="F18" s="426"/>
      <c r="G18" s="426"/>
      <c r="H18" s="426"/>
      <c r="I18" s="426"/>
      <c r="J18" s="426"/>
      <c r="K18" s="426"/>
      <c r="L18" s="426"/>
      <c r="M18" s="426"/>
      <c r="N18" s="427"/>
    </row>
    <row r="19" spans="3:14">
      <c r="C19" s="425"/>
      <c r="D19" s="426"/>
      <c r="E19" s="426"/>
      <c r="F19" s="426"/>
      <c r="G19" s="426"/>
      <c r="H19" s="426"/>
      <c r="I19" s="426"/>
      <c r="J19" s="426"/>
      <c r="K19" s="426"/>
      <c r="L19" s="426"/>
      <c r="M19" s="426"/>
      <c r="N19" s="427"/>
    </row>
    <row r="20" spans="3:14" ht="15" thickBot="1">
      <c r="C20" s="428"/>
      <c r="D20" s="429"/>
      <c r="E20" s="429"/>
      <c r="F20" s="429"/>
      <c r="G20" s="429"/>
      <c r="H20" s="429"/>
      <c r="I20" s="429"/>
      <c r="J20" s="429"/>
      <c r="K20" s="429"/>
      <c r="L20" s="429"/>
      <c r="M20" s="429"/>
      <c r="N20" s="430"/>
    </row>
    <row r="21" spans="3:14" ht="7.5" customHeight="1"/>
    <row r="22" spans="3:14" ht="15" thickBot="1">
      <c r="C22" t="s">
        <v>913</v>
      </c>
    </row>
    <row r="23" spans="3:14">
      <c r="C23" s="422" t="str">
        <f>'Sheet1 (7)'!K7&amp;"  "&amp;'Sheet1 (7)'!K10&amp;"  "&amp;'Sheet1 (7)'!K13&amp;"  "&amp;'Sheet1 (7)'!K16&amp;"  "&amp;'Sheet1 (7)'!K19&amp;"  "&amp;'Sheet1 (7)'!K22&amp;"  "&amp;'Sheet1 (7)'!K25&amp;"  "&amp;'Sheet1 (7)'!K28&amp;"  "&amp;'Sheet1 (7)'!K31&amp;"  "&amp;'Sheet1 (7)'!L7&amp;"  "&amp;'Sheet1 (7)'!L10&amp;"  "&amp;'Sheet1 (7)'!L13&amp;"  "&amp;'Sheet1 (7)'!L16&amp;"  "&amp;'Sheet1 (7)'!L19&amp;"  "&amp;'Sheet1 (7)'!L22&amp;"  "&amp;'Sheet1 (7)'!L25&amp;"  "&amp;'Sheet1 (7)'!L28&amp;"  "&amp;'Sheet1 (7)'!L31&amp;"  "</f>
        <v xml:space="preserve">                                    </v>
      </c>
      <c r="D23" s="423"/>
      <c r="E23" s="423"/>
      <c r="F23" s="423"/>
      <c r="G23" s="423"/>
      <c r="H23" s="423"/>
      <c r="I23" s="423"/>
      <c r="J23" s="423"/>
      <c r="K23" s="423"/>
      <c r="L23" s="423"/>
      <c r="M23" s="423"/>
      <c r="N23" s="424"/>
    </row>
    <row r="24" spans="3:14">
      <c r="C24" s="425"/>
      <c r="D24" s="426"/>
      <c r="E24" s="426"/>
      <c r="F24" s="426"/>
      <c r="G24" s="426"/>
      <c r="H24" s="426"/>
      <c r="I24" s="426"/>
      <c r="J24" s="426"/>
      <c r="K24" s="426"/>
      <c r="L24" s="426"/>
      <c r="M24" s="426"/>
      <c r="N24" s="427"/>
    </row>
    <row r="25" spans="3:14">
      <c r="C25" s="425"/>
      <c r="D25" s="426"/>
      <c r="E25" s="426"/>
      <c r="F25" s="426"/>
      <c r="G25" s="426"/>
      <c r="H25" s="426"/>
      <c r="I25" s="426"/>
      <c r="J25" s="426"/>
      <c r="K25" s="426"/>
      <c r="L25" s="426"/>
      <c r="M25" s="426"/>
      <c r="N25" s="427"/>
    </row>
    <row r="26" spans="3:14">
      <c r="C26" s="425"/>
      <c r="D26" s="426"/>
      <c r="E26" s="426"/>
      <c r="F26" s="426"/>
      <c r="G26" s="426"/>
      <c r="H26" s="426"/>
      <c r="I26" s="426"/>
      <c r="J26" s="426"/>
      <c r="K26" s="426"/>
      <c r="L26" s="426"/>
      <c r="M26" s="426"/>
      <c r="N26" s="427"/>
    </row>
    <row r="27" spans="3:14">
      <c r="C27" s="425"/>
      <c r="D27" s="426"/>
      <c r="E27" s="426"/>
      <c r="F27" s="426"/>
      <c r="G27" s="426"/>
      <c r="H27" s="426"/>
      <c r="I27" s="426"/>
      <c r="J27" s="426"/>
      <c r="K27" s="426"/>
      <c r="L27" s="426"/>
      <c r="M27" s="426"/>
      <c r="N27" s="427"/>
    </row>
    <row r="28" spans="3:14">
      <c r="C28" s="425"/>
      <c r="D28" s="426"/>
      <c r="E28" s="426"/>
      <c r="F28" s="426"/>
      <c r="G28" s="426"/>
      <c r="H28" s="426"/>
      <c r="I28" s="426"/>
      <c r="J28" s="426"/>
      <c r="K28" s="426"/>
      <c r="L28" s="426"/>
      <c r="M28" s="426"/>
      <c r="N28" s="427"/>
    </row>
    <row r="29" spans="3:14" ht="15" thickBot="1">
      <c r="C29" s="428"/>
      <c r="D29" s="429"/>
      <c r="E29" s="429"/>
      <c r="F29" s="429"/>
      <c r="G29" s="429"/>
      <c r="H29" s="429"/>
      <c r="I29" s="429"/>
      <c r="J29" s="429"/>
      <c r="K29" s="429"/>
      <c r="L29" s="429"/>
      <c r="M29" s="429"/>
      <c r="N29" s="430"/>
    </row>
    <row r="31" spans="3:14">
      <c r="C31" t="s">
        <v>1252</v>
      </c>
    </row>
    <row r="33" spans="3:14">
      <c r="C33" s="431" t="str">
        <f>IF('Sheet1 (7)'!E35=0,"",'Sheet1 (7)'!E35)</f>
        <v/>
      </c>
      <c r="D33" s="431"/>
      <c r="E33" s="431"/>
      <c r="F33" s="431"/>
      <c r="G33" s="431"/>
      <c r="H33" s="431"/>
      <c r="I33" s="431"/>
      <c r="J33" s="431"/>
      <c r="K33" s="431"/>
      <c r="L33" s="431"/>
      <c r="M33" s="431"/>
      <c r="N33" s="431"/>
    </row>
    <row r="34" spans="3:14">
      <c r="C34" s="431"/>
      <c r="D34" s="431"/>
      <c r="E34" s="431"/>
      <c r="F34" s="431"/>
      <c r="G34" s="431"/>
      <c r="H34" s="431"/>
      <c r="I34" s="431"/>
      <c r="J34" s="431"/>
      <c r="K34" s="431"/>
      <c r="L34" s="431"/>
      <c r="M34" s="431"/>
      <c r="N34" s="431"/>
    </row>
    <row r="35" spans="3:14">
      <c r="C35" s="431"/>
      <c r="D35" s="431"/>
      <c r="E35" s="431"/>
      <c r="F35" s="431"/>
      <c r="G35" s="431"/>
      <c r="H35" s="431"/>
      <c r="I35" s="431"/>
      <c r="J35" s="431"/>
      <c r="K35" s="431"/>
      <c r="L35" s="431"/>
      <c r="M35" s="431"/>
      <c r="N35" s="431"/>
    </row>
    <row r="36" spans="3:14">
      <c r="C36" s="431"/>
      <c r="D36" s="431"/>
      <c r="E36" s="431"/>
      <c r="F36" s="431"/>
      <c r="G36" s="431"/>
      <c r="H36" s="431"/>
      <c r="I36" s="431"/>
      <c r="J36" s="431"/>
      <c r="K36" s="431"/>
      <c r="L36" s="431"/>
      <c r="M36" s="431"/>
      <c r="N36" s="431"/>
    </row>
    <row r="37" spans="3:14">
      <c r="C37" s="431"/>
      <c r="D37" s="431"/>
      <c r="E37" s="431"/>
      <c r="F37" s="431"/>
      <c r="G37" s="431"/>
      <c r="H37" s="431"/>
      <c r="I37" s="431"/>
      <c r="J37" s="431"/>
      <c r="K37" s="431"/>
      <c r="L37" s="431"/>
      <c r="M37" s="431"/>
      <c r="N37" s="431"/>
    </row>
    <row r="38" spans="3:14">
      <c r="C38" s="431"/>
      <c r="D38" s="431"/>
      <c r="E38" s="431"/>
      <c r="F38" s="431"/>
      <c r="G38" s="431"/>
      <c r="H38" s="431"/>
      <c r="I38" s="431"/>
      <c r="J38" s="431"/>
      <c r="K38" s="431"/>
      <c r="L38" s="431"/>
      <c r="M38" s="431"/>
      <c r="N38" s="431"/>
    </row>
    <row r="39" spans="3:14">
      <c r="C39" s="431"/>
      <c r="D39" s="431"/>
      <c r="E39" s="431"/>
      <c r="F39" s="431"/>
      <c r="G39" s="431"/>
      <c r="H39" s="431"/>
      <c r="I39" s="431"/>
      <c r="J39" s="431"/>
      <c r="K39" s="431"/>
      <c r="L39" s="431"/>
      <c r="M39" s="431"/>
      <c r="N39" s="431"/>
    </row>
    <row r="40" spans="3:14">
      <c r="C40" s="431"/>
      <c r="D40" s="431"/>
      <c r="E40" s="431"/>
      <c r="F40" s="431"/>
      <c r="G40" s="431"/>
      <c r="H40" s="431"/>
      <c r="I40" s="431"/>
      <c r="J40" s="431"/>
      <c r="K40" s="431"/>
      <c r="L40" s="431"/>
      <c r="M40" s="431"/>
      <c r="N40" s="431"/>
    </row>
    <row r="41" spans="3:14">
      <c r="C41" s="431"/>
      <c r="D41" s="431"/>
      <c r="E41" s="431"/>
      <c r="F41" s="431"/>
      <c r="G41" s="431"/>
      <c r="H41" s="431"/>
      <c r="I41" s="431"/>
      <c r="J41" s="431"/>
      <c r="K41" s="431"/>
      <c r="L41" s="431"/>
      <c r="M41" s="431"/>
      <c r="N41" s="431"/>
    </row>
    <row r="42" spans="3:14">
      <c r="C42" s="431"/>
      <c r="D42" s="431"/>
      <c r="E42" s="431"/>
      <c r="F42" s="431"/>
      <c r="G42" s="431"/>
      <c r="H42" s="431"/>
      <c r="I42" s="431"/>
      <c r="J42" s="431"/>
      <c r="K42" s="431"/>
      <c r="L42" s="431"/>
      <c r="M42" s="431"/>
      <c r="N42" s="431"/>
    </row>
    <row r="43" spans="3:14">
      <c r="C43" s="431"/>
      <c r="D43" s="431"/>
      <c r="E43" s="431"/>
      <c r="F43" s="431"/>
      <c r="G43" s="431"/>
      <c r="H43" s="431"/>
      <c r="I43" s="431"/>
      <c r="J43" s="431"/>
      <c r="K43" s="431"/>
      <c r="L43" s="431"/>
      <c r="M43" s="431"/>
      <c r="N43" s="431"/>
    </row>
    <row r="44" spans="3:14">
      <c r="C44" s="431"/>
      <c r="D44" s="431"/>
      <c r="E44" s="431"/>
      <c r="F44" s="431"/>
      <c r="G44" s="431"/>
      <c r="H44" s="431"/>
      <c r="I44" s="431"/>
      <c r="J44" s="431"/>
      <c r="K44" s="431"/>
      <c r="L44" s="431"/>
      <c r="M44" s="431"/>
      <c r="N44" s="431"/>
    </row>
    <row r="45" spans="3:14">
      <c r="C45" s="431"/>
      <c r="D45" s="431"/>
      <c r="E45" s="431"/>
      <c r="F45" s="431"/>
      <c r="G45" s="431"/>
      <c r="H45" s="431"/>
      <c r="I45" s="431"/>
      <c r="J45" s="431"/>
      <c r="K45" s="431"/>
      <c r="L45" s="431"/>
      <c r="M45" s="431"/>
      <c r="N45" s="431"/>
    </row>
    <row r="46" spans="3:14">
      <c r="C46" s="431"/>
      <c r="D46" s="431"/>
      <c r="E46" s="431"/>
      <c r="F46" s="431"/>
      <c r="G46" s="431"/>
      <c r="H46" s="431"/>
      <c r="I46" s="431"/>
      <c r="J46" s="431"/>
      <c r="K46" s="431"/>
      <c r="L46" s="431"/>
      <c r="M46" s="431"/>
      <c r="N46" s="431"/>
    </row>
    <row r="47" spans="3:14">
      <c r="C47" s="431"/>
      <c r="D47" s="431"/>
      <c r="E47" s="431"/>
      <c r="F47" s="431"/>
      <c r="G47" s="431"/>
      <c r="H47" s="431"/>
      <c r="I47" s="431"/>
      <c r="J47" s="431"/>
      <c r="K47" s="431"/>
      <c r="L47" s="431"/>
      <c r="M47" s="431"/>
      <c r="N47" s="431"/>
    </row>
    <row r="48" spans="3:14">
      <c r="C48" s="431"/>
      <c r="D48" s="431"/>
      <c r="E48" s="431"/>
      <c r="F48" s="431"/>
      <c r="G48" s="431"/>
      <c r="H48" s="431"/>
      <c r="I48" s="431"/>
      <c r="J48" s="431"/>
      <c r="K48" s="431"/>
      <c r="L48" s="431"/>
      <c r="M48" s="431"/>
      <c r="N48" s="431"/>
    </row>
    <row r="49" spans="3:14">
      <c r="C49" s="431"/>
      <c r="D49" s="431"/>
      <c r="E49" s="431"/>
      <c r="F49" s="431"/>
      <c r="G49" s="431"/>
      <c r="H49" s="431"/>
      <c r="I49" s="431"/>
      <c r="J49" s="431"/>
      <c r="K49" s="431"/>
      <c r="L49" s="431"/>
      <c r="M49" s="431"/>
      <c r="N49" s="431"/>
    </row>
    <row r="50" spans="3:14">
      <c r="C50" s="431"/>
      <c r="D50" s="431"/>
      <c r="E50" s="431"/>
      <c r="F50" s="431"/>
      <c r="G50" s="431"/>
      <c r="H50" s="431"/>
      <c r="I50" s="431"/>
      <c r="J50" s="431"/>
      <c r="K50" s="431"/>
      <c r="L50" s="431"/>
      <c r="M50" s="431"/>
      <c r="N50" s="431"/>
    </row>
    <row r="51" spans="3:14">
      <c r="C51" s="431"/>
      <c r="D51" s="431"/>
      <c r="E51" s="431"/>
      <c r="F51" s="431"/>
      <c r="G51" s="431"/>
      <c r="H51" s="431"/>
      <c r="I51" s="431"/>
      <c r="J51" s="431"/>
      <c r="K51" s="431"/>
      <c r="L51" s="431"/>
      <c r="M51" s="431"/>
      <c r="N51" s="431"/>
    </row>
    <row r="52" spans="3:14">
      <c r="C52" s="431"/>
      <c r="D52" s="431"/>
      <c r="E52" s="431"/>
      <c r="F52" s="431"/>
      <c r="G52" s="431"/>
      <c r="H52" s="431"/>
      <c r="I52" s="431"/>
      <c r="J52" s="431"/>
      <c r="K52" s="431"/>
      <c r="L52" s="431"/>
      <c r="M52" s="431"/>
      <c r="N52" s="431"/>
    </row>
  </sheetData>
  <sheetProtection algorithmName="SHA-512" hashValue="nKFXNZ8mvdbZYzeJplEcByc7cw2nyK5ikgETKOQkF5Bj5xGWkbFW8QlpySUmPxKD9XngR3jbC7yQ1hOemnKysw==" saltValue="7r6BUo+yFGeIzjNiW+mWJQ==" spinCount="100000" sheet="1" objects="1" scenarios="1" selectLockedCells="1" selectUnlockedCells="1"/>
  <mergeCells count="4">
    <mergeCell ref="C6:N11"/>
    <mergeCell ref="C14:N20"/>
    <mergeCell ref="C23:N29"/>
    <mergeCell ref="C33:N52"/>
  </mergeCells>
  <pageMargins left="0.7" right="0.7" top="0.75" bottom="0.75" header="0.3" footer="0.3"/>
  <pageSetup paperSize="9" scale="68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N330"/>
  <sheetViews>
    <sheetView showGridLines="0" showRowColHeaders="0" showRuler="0" showWhiteSpace="0" zoomScaleNormal="100" zoomScaleSheetLayoutView="30" zoomScalePageLayoutView="90" workbookViewId="0">
      <selection activeCell="B105" sqref="B105:M114"/>
    </sheetView>
  </sheetViews>
  <sheetFormatPr defaultRowHeight="14.5"/>
  <cols>
    <col min="1" max="1" width="1.90625" style="1" customWidth="1"/>
    <col min="2" max="2" width="4.453125" style="11" customWidth="1"/>
    <col min="3" max="3" width="8.1796875" style="11" customWidth="1"/>
    <col min="4" max="4" width="10.1796875" style="11" customWidth="1"/>
    <col min="5" max="13" width="8.1796875" style="11" customWidth="1"/>
    <col min="14" max="14" width="3.81640625" style="11" customWidth="1"/>
  </cols>
  <sheetData>
    <row r="1" spans="2:13" ht="2.4" customHeight="1"/>
    <row r="2" spans="2:13" ht="2.4" customHeight="1"/>
    <row r="3" spans="2:13" ht="2.4" customHeight="1"/>
    <row r="4" spans="2:13" ht="2.4" customHeight="1"/>
    <row r="5" spans="2:13">
      <c r="H5" s="13" t="s">
        <v>1117</v>
      </c>
    </row>
    <row r="6" spans="2:13" ht="30" customHeight="1">
      <c r="H6" s="241" t="str">
        <f>IF('Sheet4 (2)'!Q13=2,"(Higher Education Provider Evaluation Report)",IF('Sheet4 (2)'!Q13=4,"(MQA Panel of Assessor Post Visit Full Accreditation Evaluation Report)",IF('Sheet4 (2)'!Q13=5,"(MQA Panel of Assessor Preliminary Full Accreditation Evaluation Report)",IF('Sheet4 (2)'!Q13=6,"(MQA Panel of Assessor Post FA(Consideration)",""))))</f>
        <v>(MQA Panel of Assessor Preliminary Full Accreditation Evaluation Report)</v>
      </c>
    </row>
    <row r="8" spans="2:13">
      <c r="B8" s="11" t="s">
        <v>929</v>
      </c>
      <c r="E8" s="436" t="str">
        <f>'Sheet4 (2)'!H7</f>
        <v>TEST1</v>
      </c>
      <c r="F8" s="437"/>
      <c r="G8" s="437"/>
      <c r="H8" s="437"/>
      <c r="I8" s="437"/>
      <c r="J8" s="437"/>
      <c r="K8" s="437"/>
      <c r="L8" s="437"/>
      <c r="M8" s="438"/>
    </row>
    <row r="9" spans="2:13">
      <c r="B9" s="11" t="s">
        <v>1220</v>
      </c>
      <c r="E9" s="442" t="str">
        <f>'Sheet4 (2)'!H9</f>
        <v>TEST1</v>
      </c>
      <c r="F9" s="442"/>
      <c r="G9" s="442"/>
      <c r="H9" s="442"/>
      <c r="I9" s="442"/>
      <c r="J9" s="442"/>
      <c r="K9" s="442"/>
      <c r="L9" s="442"/>
      <c r="M9" s="442"/>
    </row>
    <row r="11" spans="2:13">
      <c r="B11" s="11" t="s">
        <v>930</v>
      </c>
      <c r="E11" s="436" t="str">
        <f>'Sheet4 (2)'!H11</f>
        <v>FA1111</v>
      </c>
      <c r="F11" s="438"/>
      <c r="H11" s="11" t="s">
        <v>931</v>
      </c>
      <c r="I11" s="242"/>
      <c r="J11" s="443">
        <f>IF('Sheet4 (2)'!M15="","",'Sheet4 (2)'!M15)</f>
        <v>43567</v>
      </c>
      <c r="K11" s="444"/>
      <c r="L11" s="444"/>
      <c r="M11" s="445"/>
    </row>
    <row r="13" spans="2:13">
      <c r="B13" s="11" t="s">
        <v>1245</v>
      </c>
      <c r="E13" s="436" t="str">
        <f>'Sheet4 (2)'!H17</f>
        <v>TEST1</v>
      </c>
      <c r="F13" s="437"/>
      <c r="G13" s="437"/>
      <c r="H13" s="437"/>
      <c r="I13" s="437"/>
      <c r="J13" s="437"/>
      <c r="K13" s="437"/>
      <c r="L13" s="437"/>
      <c r="M13" s="438"/>
    </row>
    <row r="14" spans="2:13" ht="14.5" customHeight="1"/>
    <row r="15" spans="2:13" ht="44" customHeight="1">
      <c r="B15" s="243" t="s">
        <v>1246</v>
      </c>
      <c r="C15" s="243"/>
      <c r="D15" s="243"/>
      <c r="E15" s="433" t="str">
        <f>'Sheet4 (2)'!H22</f>
        <v>TEST1</v>
      </c>
      <c r="F15" s="434"/>
      <c r="G15" s="434"/>
      <c r="H15" s="434"/>
      <c r="I15" s="434"/>
      <c r="J15" s="434"/>
      <c r="K15" s="434"/>
      <c r="L15" s="434"/>
      <c r="M15" s="435"/>
    </row>
    <row r="17" spans="2:13">
      <c r="B17" s="107"/>
      <c r="C17" s="107"/>
      <c r="D17" s="107"/>
      <c r="E17" s="107"/>
      <c r="F17" s="107"/>
      <c r="G17" s="244"/>
      <c r="H17" s="244"/>
      <c r="I17" s="244"/>
      <c r="J17" s="244"/>
      <c r="K17" s="244"/>
      <c r="L17" s="244"/>
      <c r="M17" s="244"/>
    </row>
    <row r="20" spans="2:13">
      <c r="B20" s="11" t="s">
        <v>932</v>
      </c>
      <c r="E20" s="436" t="str">
        <f>'Sheet4 (2)'!H57</f>
        <v>TEST1</v>
      </c>
      <c r="F20" s="437"/>
      <c r="G20" s="437"/>
      <c r="H20" s="437"/>
      <c r="I20" s="437"/>
      <c r="J20" s="437"/>
      <c r="K20" s="437"/>
      <c r="L20" s="437"/>
      <c r="M20" s="438"/>
    </row>
    <row r="23" spans="2:13" ht="14.5" customHeight="1">
      <c r="B23" s="11" t="s">
        <v>933</v>
      </c>
      <c r="C23" s="11" t="s">
        <v>1099</v>
      </c>
    </row>
    <row r="27" spans="2:13">
      <c r="B27" s="11" t="s">
        <v>934</v>
      </c>
    </row>
    <row r="30" spans="2:13">
      <c r="C30" s="11" t="s">
        <v>1128</v>
      </c>
      <c r="D30" s="11" t="s">
        <v>935</v>
      </c>
    </row>
    <row r="33" spans="3:13">
      <c r="C33" s="11" t="s">
        <v>1129</v>
      </c>
      <c r="D33" s="245" t="str">
        <f>IF('Sheet4 (2)'!Q13=1,E8,IF('Sheet4 (2)'!Q13=3,"The Panel of Assessors that visited "&amp;E8,IF('Sheet4 (2)'!Q13=4,"The Panel of Assessors that evaluated the document from "&amp;E8,"")))</f>
        <v/>
      </c>
    </row>
    <row r="34" spans="3:13">
      <c r="D34" s="246" t="str">
        <f>IF('Sheet4 (2)'!Q13=3,"on the ",IF('Sheet4 (2)'!Q13=4,"",""))</f>
        <v/>
      </c>
      <c r="E34" s="446" t="str">
        <f>IF('Sheet4 (2)'!Q13=3,G17,IF('Sheet4 (2)'!Q13=4,"",""))</f>
        <v/>
      </c>
      <c r="F34" s="446"/>
      <c r="G34" s="446"/>
      <c r="H34" s="248"/>
    </row>
    <row r="36" spans="3:13" ht="14.4" customHeight="1">
      <c r="C36" s="447" t="str">
        <f>D33&amp;" "&amp;" is please to provide the following report of its finding and conclusions. "</f>
        <v xml:space="preserve">  is please to provide the following report of its finding and conclusions. </v>
      </c>
      <c r="D36" s="447"/>
      <c r="E36" s="447"/>
      <c r="F36" s="447"/>
      <c r="G36" s="447"/>
      <c r="H36" s="447"/>
      <c r="I36" s="447"/>
      <c r="J36" s="447"/>
      <c r="K36" s="447"/>
      <c r="L36" s="447"/>
      <c r="M36" s="447"/>
    </row>
    <row r="37" spans="3:13" ht="14.4" customHeight="1">
      <c r="C37" s="447"/>
      <c r="D37" s="447"/>
      <c r="E37" s="447"/>
      <c r="F37" s="447"/>
      <c r="G37" s="447"/>
      <c r="H37" s="447"/>
      <c r="I37" s="447"/>
      <c r="J37" s="447"/>
      <c r="K37" s="447"/>
      <c r="L37" s="447"/>
      <c r="M37" s="447"/>
    </row>
    <row r="40" spans="3:13">
      <c r="C40" s="11" t="s">
        <v>1120</v>
      </c>
      <c r="F40" s="11" t="s">
        <v>1122</v>
      </c>
    </row>
    <row r="41" spans="3:13">
      <c r="C41" s="11" t="str">
        <f>'Sheet4 (2)'!E57</f>
        <v>Name of Assessor1 (Chair)</v>
      </c>
      <c r="F41" s="11" t="str">
        <f>'Sheet4 (2)'!H57</f>
        <v>TEST1</v>
      </c>
    </row>
    <row r="42" spans="3:13">
      <c r="C42" s="11" t="s">
        <v>1279</v>
      </c>
      <c r="F42" s="249" t="str">
        <f>'Sheet4 (2)'!H59</f>
        <v>TEST1</v>
      </c>
    </row>
    <row r="43" spans="3:13">
      <c r="C43" s="11" t="s">
        <v>1280</v>
      </c>
      <c r="F43" s="11" t="str">
        <f>'Sheet4 (2)'!H61</f>
        <v>TEST1</v>
      </c>
    </row>
    <row r="46" spans="3:13">
      <c r="C46" s="11" t="s">
        <v>1120</v>
      </c>
      <c r="F46" s="11" t="s">
        <v>1122</v>
      </c>
    </row>
    <row r="47" spans="3:13">
      <c r="C47" s="11" t="str">
        <f>'Sheet4 (2)'!E63</f>
        <v>Name of Assessor2</v>
      </c>
      <c r="F47" s="11" t="str">
        <f>'Sheet4 (2)'!H63</f>
        <v>TEST1</v>
      </c>
    </row>
    <row r="48" spans="3:13">
      <c r="C48" s="11" t="s">
        <v>1279</v>
      </c>
      <c r="F48" s="249" t="str">
        <f>'Sheet4 (2)'!H65</f>
        <v>TEST1</v>
      </c>
    </row>
    <row r="49" spans="3:6">
      <c r="C49" s="11" t="s">
        <v>1280</v>
      </c>
      <c r="F49" s="11" t="str">
        <f>'Sheet4 (2)'!H67</f>
        <v>TEST1</v>
      </c>
    </row>
    <row r="52" spans="3:6">
      <c r="C52" s="11" t="s">
        <v>1121</v>
      </c>
      <c r="F52" s="11" t="s">
        <v>1122</v>
      </c>
    </row>
    <row r="53" spans="3:6">
      <c r="C53" s="11" t="str">
        <f>'Sheet4 (2)'!E69</f>
        <v>Name of Assessor3</v>
      </c>
      <c r="F53" s="11" t="str">
        <f>'Sheet4 (2)'!H69</f>
        <v>TEST1</v>
      </c>
    </row>
    <row r="54" spans="3:6">
      <c r="C54" s="11" t="s">
        <v>1279</v>
      </c>
      <c r="F54" s="249" t="str">
        <f>'Sheet4 (2)'!H71</f>
        <v>TEST1</v>
      </c>
    </row>
    <row r="55" spans="3:6">
      <c r="C55" s="11" t="s">
        <v>1280</v>
      </c>
      <c r="F55" s="11" t="str">
        <f>'Sheet4 (2)'!H73</f>
        <v>TEST1</v>
      </c>
    </row>
    <row r="58" spans="3:6">
      <c r="C58" s="11" t="s">
        <v>1121</v>
      </c>
      <c r="F58" s="11" t="s">
        <v>1122</v>
      </c>
    </row>
    <row r="59" spans="3:6">
      <c r="C59" s="11" t="str">
        <f>'Sheet4 (2)'!E75</f>
        <v>Name of Assessor4</v>
      </c>
      <c r="F59" s="11" t="str">
        <f>'Sheet4 (2)'!H75</f>
        <v>TEST1</v>
      </c>
    </row>
    <row r="60" spans="3:6">
      <c r="C60" s="11" t="s">
        <v>1279</v>
      </c>
      <c r="F60" s="249" t="str">
        <f>'Sheet4 (2)'!H77</f>
        <v>TEST1</v>
      </c>
    </row>
    <row r="61" spans="3:6">
      <c r="C61" s="11" t="s">
        <v>1280</v>
      </c>
      <c r="F61" s="11" t="str">
        <f>'Sheet4 (2)'!H79</f>
        <v>TEST1</v>
      </c>
    </row>
    <row r="66" spans="2:13">
      <c r="B66" s="11" t="s">
        <v>1248</v>
      </c>
    </row>
    <row r="68" spans="2:13">
      <c r="B68" s="11" t="s">
        <v>526</v>
      </c>
      <c r="E68" s="436" t="str">
        <f>'Sheet4 (2)'!H24</f>
        <v>Level 4</v>
      </c>
      <c r="F68" s="437"/>
      <c r="G68" s="437"/>
      <c r="H68" s="437"/>
      <c r="I68" s="437"/>
      <c r="J68" s="437"/>
      <c r="K68" s="437"/>
      <c r="L68" s="437"/>
      <c r="M68" s="438"/>
    </row>
    <row r="69" spans="2:13" ht="28.5" customHeight="1">
      <c r="E69" s="261" t="s">
        <v>1281</v>
      </c>
    </row>
    <row r="70" spans="2:13">
      <c r="B70" s="11" t="s">
        <v>1247</v>
      </c>
      <c r="E70" s="436">
        <f>'Sheet4 (2)'!M24</f>
        <v>231</v>
      </c>
      <c r="F70" s="437"/>
      <c r="G70" s="437"/>
      <c r="H70" s="437"/>
      <c r="I70" s="437"/>
      <c r="J70" s="437"/>
      <c r="K70" s="437"/>
      <c r="L70" s="437"/>
      <c r="M70" s="438"/>
    </row>
    <row r="71" spans="2:13" ht="14.5" customHeight="1"/>
    <row r="72" spans="2:13">
      <c r="B72" s="11" t="s">
        <v>1221</v>
      </c>
      <c r="E72" s="436" t="str">
        <f>'Sheet4 (2)'!H28</f>
        <v>Full Time</v>
      </c>
      <c r="F72" s="437"/>
      <c r="G72" s="437"/>
      <c r="H72" s="437"/>
      <c r="I72" s="437"/>
      <c r="J72" s="437"/>
      <c r="K72" s="437"/>
      <c r="L72" s="437"/>
      <c r="M72" s="438"/>
    </row>
    <row r="74" spans="2:13">
      <c r="B74" s="11" t="s">
        <v>1226</v>
      </c>
      <c r="E74" s="436" t="str">
        <f>'Sheet4 (2)'!M28</f>
        <v>Conventional (traditional, online and blended learning)</v>
      </c>
      <c r="F74" s="437"/>
      <c r="G74" s="437"/>
      <c r="H74" s="437"/>
      <c r="I74" s="437"/>
      <c r="J74" s="437"/>
      <c r="K74" s="437"/>
      <c r="L74" s="437"/>
      <c r="M74" s="438"/>
    </row>
    <row r="76" spans="2:13" ht="14.5" customHeight="1">
      <c r="B76" s="11" t="s">
        <v>1229</v>
      </c>
      <c r="E76" s="451" t="str">
        <f>'Sheet4 (2)'!H30</f>
        <v>Coursework - Undergraduate</v>
      </c>
      <c r="F76" s="452"/>
      <c r="G76" s="452"/>
      <c r="H76" s="452"/>
      <c r="I76" s="452"/>
      <c r="J76" s="452"/>
      <c r="K76" s="452"/>
      <c r="L76" s="452"/>
      <c r="M76" s="453"/>
    </row>
    <row r="78" spans="2:13">
      <c r="B78" s="11" t="s">
        <v>1231</v>
      </c>
      <c r="E78" s="448" t="str">
        <f>'Sheet4 (2)'!M30</f>
        <v>TEST1</v>
      </c>
      <c r="F78" s="449"/>
      <c r="G78" s="449"/>
      <c r="H78" s="449"/>
      <c r="I78" s="449"/>
      <c r="J78" s="449"/>
      <c r="K78" s="449"/>
      <c r="L78" s="449"/>
      <c r="M78" s="450"/>
    </row>
    <row r="80" spans="2:13">
      <c r="B80" s="11" t="s">
        <v>1232</v>
      </c>
      <c r="E80" s="250" t="s">
        <v>1271</v>
      </c>
      <c r="F80" s="242"/>
      <c r="G80" s="242"/>
      <c r="H80" s="262" t="str">
        <f>IF('Sheet4 (2)'!I34="","",'Sheet4 (2)'!I34)</f>
        <v>√</v>
      </c>
      <c r="J80" s="55" t="s">
        <v>1274</v>
      </c>
      <c r="K80" s="242"/>
      <c r="L80" s="242"/>
      <c r="M80" s="262" t="str">
        <f>IF('Sheet4 (2)'!M34="","",'Sheet4 (2)'!M34)</f>
        <v/>
      </c>
    </row>
    <row r="81" spans="2:13">
      <c r="E81" s="55" t="s">
        <v>1272</v>
      </c>
      <c r="F81" s="251"/>
      <c r="G81" s="251"/>
      <c r="H81" s="262" t="str">
        <f>IF('Sheet4 (2)'!I35="","",'Sheet4 (2)'!I35)</f>
        <v>√</v>
      </c>
      <c r="J81" s="55" t="s">
        <v>1275</v>
      </c>
      <c r="K81" s="251"/>
      <c r="L81" s="251"/>
      <c r="M81" s="262" t="str">
        <f>IF('Sheet4 (2)'!M35="","",'Sheet4 (2)'!M35)</f>
        <v/>
      </c>
    </row>
    <row r="82" spans="2:13">
      <c r="E82" s="55" t="s">
        <v>1276</v>
      </c>
      <c r="F82" s="251"/>
      <c r="G82" s="251"/>
      <c r="H82" s="262" t="str">
        <f>IF('Sheet4 (2)'!I36="","",'Sheet4 (2)'!I36)</f>
        <v>√</v>
      </c>
      <c r="J82" s="55" t="s">
        <v>1230</v>
      </c>
      <c r="K82" s="251"/>
      <c r="L82" s="251"/>
      <c r="M82" s="262" t="str">
        <f>IF('Sheet4 (2)'!M36="","",'Sheet4 (2)'!M36)</f>
        <v>√</v>
      </c>
    </row>
    <row r="83" spans="2:13">
      <c r="E83" s="250" t="s">
        <v>1273</v>
      </c>
      <c r="F83" s="251"/>
      <c r="G83" s="251"/>
      <c r="H83" s="262" t="str">
        <f>IF('Sheet4 (2)'!I37="","",'Sheet4 (2)'!I37)</f>
        <v/>
      </c>
      <c r="J83" s="55" t="s">
        <v>1277</v>
      </c>
      <c r="K83" s="251"/>
      <c r="L83" s="251"/>
      <c r="M83" s="262" t="str">
        <f>IF('Sheet4 (2)'!M37="","",'Sheet4 (2)'!M37)</f>
        <v>√</v>
      </c>
    </row>
    <row r="84" spans="2:13">
      <c r="E84" s="251"/>
      <c r="F84" s="251"/>
      <c r="G84" s="251"/>
      <c r="H84" s="251"/>
      <c r="I84" s="251"/>
      <c r="J84" s="251"/>
      <c r="K84" s="251"/>
      <c r="L84" s="251"/>
      <c r="M84" s="251"/>
    </row>
    <row r="85" spans="2:13">
      <c r="E85" s="251" t="s">
        <v>1265</v>
      </c>
      <c r="F85" s="469" t="str">
        <f>IF('Sheet4 (2)'!O35="","",'Sheet4 (2)'!O35)</f>
        <v/>
      </c>
      <c r="G85" s="469"/>
      <c r="H85" s="469"/>
      <c r="I85" s="469"/>
      <c r="J85" s="469"/>
      <c r="K85" s="469"/>
      <c r="L85" s="469"/>
      <c r="M85" s="469"/>
    </row>
    <row r="86" spans="2:13">
      <c r="E86" s="251"/>
      <c r="F86" s="251"/>
      <c r="G86" s="251"/>
      <c r="H86" s="251"/>
      <c r="I86" s="251"/>
      <c r="J86" s="251"/>
      <c r="K86" s="251"/>
      <c r="L86" s="251"/>
      <c r="M86" s="251"/>
    </row>
    <row r="87" spans="2:13">
      <c r="B87" s="11" t="s">
        <v>1235</v>
      </c>
      <c r="E87" s="436">
        <f>'Sheet4 (2)'!M39</f>
        <v>98</v>
      </c>
      <c r="F87" s="437"/>
      <c r="G87" s="437"/>
      <c r="H87" s="437"/>
      <c r="I87" s="437"/>
      <c r="J87" s="437"/>
      <c r="K87" s="437"/>
      <c r="L87" s="437"/>
      <c r="M87" s="438"/>
    </row>
    <row r="89" spans="2:13">
      <c r="B89" s="216" t="s">
        <v>1266</v>
      </c>
      <c r="E89" s="448" t="str">
        <f>'Sheet4 (2)'!H39</f>
        <v>Own</v>
      </c>
      <c r="F89" s="450"/>
      <c r="G89" s="242"/>
      <c r="H89" s="11" t="s">
        <v>1233</v>
      </c>
      <c r="J89" s="436" t="str">
        <f>'Sheet4 (2)'!H41</f>
        <v>TEST1</v>
      </c>
      <c r="K89" s="437"/>
      <c r="L89" s="437"/>
      <c r="M89" s="438"/>
    </row>
    <row r="91" spans="2:13">
      <c r="B91" s="11" t="s">
        <v>1236</v>
      </c>
      <c r="F91" s="439" t="s">
        <v>1222</v>
      </c>
      <c r="G91" s="441"/>
      <c r="H91" s="441"/>
      <c r="I91" s="440"/>
      <c r="J91" s="439" t="s">
        <v>1223</v>
      </c>
      <c r="K91" s="441"/>
      <c r="L91" s="441"/>
      <c r="M91" s="440"/>
    </row>
    <row r="92" spans="2:13">
      <c r="F92" s="439" t="s">
        <v>1241</v>
      </c>
      <c r="G92" s="440"/>
      <c r="H92" s="439" t="s">
        <v>1242</v>
      </c>
      <c r="I92" s="440"/>
      <c r="J92" s="439" t="s">
        <v>1241</v>
      </c>
      <c r="K92" s="440"/>
      <c r="L92" s="439" t="s">
        <v>1242</v>
      </c>
      <c r="M92" s="440"/>
    </row>
    <row r="93" spans="2:13">
      <c r="D93" s="11" t="s">
        <v>1249</v>
      </c>
      <c r="F93" s="439">
        <f>'Sheet4 (2)'!I45</f>
        <v>17</v>
      </c>
      <c r="G93" s="440"/>
      <c r="H93" s="439">
        <f>'Sheet4 (2)'!K45</f>
        <v>0</v>
      </c>
      <c r="I93" s="440"/>
      <c r="J93" s="439">
        <f>'Sheet4 (2)'!M45</f>
        <v>0</v>
      </c>
      <c r="K93" s="440"/>
      <c r="L93" s="439">
        <f>'Sheet4 (2)'!O45</f>
        <v>0</v>
      </c>
      <c r="M93" s="440"/>
    </row>
    <row r="94" spans="2:13">
      <c r="D94" s="11" t="s">
        <v>1250</v>
      </c>
      <c r="F94" s="439">
        <f>'Sheet4 (2)'!I46</f>
        <v>6</v>
      </c>
      <c r="G94" s="440"/>
      <c r="H94" s="439">
        <f>'Sheet4 (2)'!K46</f>
        <v>0</v>
      </c>
      <c r="I94" s="440"/>
      <c r="J94" s="439">
        <f>'Sheet4 (2)'!M46</f>
        <v>0</v>
      </c>
      <c r="K94" s="440"/>
      <c r="L94" s="439">
        <f>'Sheet4 (2)'!O46</f>
        <v>0</v>
      </c>
      <c r="M94" s="440"/>
    </row>
    <row r="95" spans="2:13">
      <c r="D95" s="11" t="s">
        <v>1251</v>
      </c>
      <c r="F95" s="439">
        <f>'Sheet4 (2)'!I47</f>
        <v>3</v>
      </c>
      <c r="G95" s="441"/>
      <c r="H95" s="441"/>
      <c r="I95" s="441"/>
      <c r="J95" s="441"/>
      <c r="K95" s="441"/>
      <c r="L95" s="441"/>
      <c r="M95" s="440"/>
    </row>
    <row r="97" spans="1:13">
      <c r="B97" s="55" t="s">
        <v>1268</v>
      </c>
      <c r="C97" s="55"/>
      <c r="D97" s="55"/>
      <c r="E97" s="479" t="s">
        <v>1282</v>
      </c>
      <c r="F97" s="479"/>
      <c r="G97" s="479"/>
      <c r="H97" s="479"/>
      <c r="I97" s="479"/>
      <c r="J97" s="479"/>
      <c r="K97" s="479"/>
      <c r="L97" s="479"/>
      <c r="M97" s="479"/>
    </row>
    <row r="98" spans="1:13">
      <c r="E98" s="251"/>
      <c r="F98" s="251"/>
      <c r="G98" s="251"/>
      <c r="H98" s="251"/>
      <c r="I98" s="251"/>
      <c r="J98" s="251"/>
      <c r="K98" s="251"/>
      <c r="L98" s="251"/>
      <c r="M98" s="251"/>
    </row>
    <row r="99" spans="1:13" ht="55.5" customHeight="1">
      <c r="B99" s="480" t="s">
        <v>1278</v>
      </c>
      <c r="C99" s="480"/>
      <c r="D99" s="481"/>
      <c r="E99" s="482" t="str">
        <f>IF('Sheet4 (2)'!H52="","",'Sheet4 (2)'!H52)</f>
        <v>TEST1</v>
      </c>
      <c r="F99" s="482"/>
      <c r="G99" s="482"/>
      <c r="H99" s="482"/>
      <c r="I99" s="482"/>
      <c r="J99" s="482"/>
      <c r="K99" s="482"/>
      <c r="L99" s="482"/>
      <c r="M99" s="482"/>
    </row>
    <row r="100" spans="1:13">
      <c r="E100" s="251"/>
      <c r="F100" s="251"/>
      <c r="G100" s="251"/>
      <c r="H100" s="251"/>
      <c r="I100" s="251"/>
      <c r="J100" s="251"/>
      <c r="K100" s="251"/>
      <c r="L100" s="251"/>
      <c r="M100" s="251"/>
    </row>
    <row r="102" spans="1:13">
      <c r="B102" s="11" t="s">
        <v>936</v>
      </c>
    </row>
    <row r="103" spans="1:13" ht="15" thickBot="1"/>
    <row r="104" spans="1:13" ht="20.5" customHeight="1">
      <c r="B104" s="470" t="s">
        <v>1244</v>
      </c>
      <c r="C104" s="471"/>
      <c r="D104" s="471"/>
      <c r="E104" s="471"/>
      <c r="F104" s="471"/>
      <c r="G104" s="471"/>
      <c r="H104" s="471"/>
      <c r="I104" s="471"/>
      <c r="J104" s="471"/>
      <c r="K104" s="471"/>
      <c r="L104" s="471"/>
      <c r="M104" s="472"/>
    </row>
    <row r="105" spans="1:13" ht="60" customHeight="1">
      <c r="B105" s="473"/>
      <c r="C105" s="474"/>
      <c r="D105" s="474"/>
      <c r="E105" s="474"/>
      <c r="F105" s="474"/>
      <c r="G105" s="474"/>
      <c r="H105" s="474"/>
      <c r="I105" s="474"/>
      <c r="J105" s="474"/>
      <c r="K105" s="474"/>
      <c r="L105" s="474"/>
      <c r="M105" s="475"/>
    </row>
    <row r="106" spans="1:13" ht="60" customHeight="1">
      <c r="B106" s="473"/>
      <c r="C106" s="474"/>
      <c r="D106" s="474"/>
      <c r="E106" s="474"/>
      <c r="F106" s="474"/>
      <c r="G106" s="474"/>
      <c r="H106" s="474"/>
      <c r="I106" s="474"/>
      <c r="J106" s="474"/>
      <c r="K106" s="474"/>
      <c r="L106" s="474"/>
      <c r="M106" s="475"/>
    </row>
    <row r="107" spans="1:13" ht="14.5" customHeight="1">
      <c r="B107" s="473"/>
      <c r="C107" s="474"/>
      <c r="D107" s="474"/>
      <c r="E107" s="474"/>
      <c r="F107" s="474"/>
      <c r="G107" s="474"/>
      <c r="H107" s="474"/>
      <c r="I107" s="474"/>
      <c r="J107" s="474"/>
      <c r="K107" s="474"/>
      <c r="L107" s="474"/>
      <c r="M107" s="475"/>
    </row>
    <row r="108" spans="1:13">
      <c r="A108" s="184"/>
      <c r="B108" s="473"/>
      <c r="C108" s="474"/>
      <c r="D108" s="474"/>
      <c r="E108" s="474"/>
      <c r="F108" s="474"/>
      <c r="G108" s="474"/>
      <c r="H108" s="474"/>
      <c r="I108" s="474"/>
      <c r="J108" s="474"/>
      <c r="K108" s="474"/>
      <c r="L108" s="474"/>
      <c r="M108" s="475"/>
    </row>
    <row r="109" spans="1:13">
      <c r="B109" s="473"/>
      <c r="C109" s="474"/>
      <c r="D109" s="474"/>
      <c r="E109" s="474"/>
      <c r="F109" s="474"/>
      <c r="G109" s="474"/>
      <c r="H109" s="474"/>
      <c r="I109" s="474"/>
      <c r="J109" s="474"/>
      <c r="K109" s="474"/>
      <c r="L109" s="474"/>
      <c r="M109" s="475"/>
    </row>
    <row r="110" spans="1:13" ht="14" customHeight="1">
      <c r="B110" s="473"/>
      <c r="C110" s="474"/>
      <c r="D110" s="474"/>
      <c r="E110" s="474"/>
      <c r="F110" s="474"/>
      <c r="G110" s="474"/>
      <c r="H110" s="474"/>
      <c r="I110" s="474"/>
      <c r="J110" s="474"/>
      <c r="K110" s="474"/>
      <c r="L110" s="474"/>
      <c r="M110" s="475"/>
    </row>
    <row r="111" spans="1:13" ht="14" customHeight="1">
      <c r="B111" s="473"/>
      <c r="C111" s="474"/>
      <c r="D111" s="474"/>
      <c r="E111" s="474"/>
      <c r="F111" s="474"/>
      <c r="G111" s="474"/>
      <c r="H111" s="474"/>
      <c r="I111" s="474"/>
      <c r="J111" s="474"/>
      <c r="K111" s="474"/>
      <c r="L111" s="474"/>
      <c r="M111" s="475"/>
    </row>
    <row r="112" spans="1:13" ht="14" customHeight="1">
      <c r="B112" s="473"/>
      <c r="C112" s="474"/>
      <c r="D112" s="474"/>
      <c r="E112" s="474"/>
      <c r="F112" s="474"/>
      <c r="G112" s="474"/>
      <c r="H112" s="474"/>
      <c r="I112" s="474"/>
      <c r="J112" s="474"/>
      <c r="K112" s="474"/>
      <c r="L112" s="474"/>
      <c r="M112" s="475"/>
    </row>
    <row r="113" spans="1:14" ht="13.75" customHeight="1">
      <c r="B113" s="473"/>
      <c r="C113" s="474"/>
      <c r="D113" s="474"/>
      <c r="E113" s="474"/>
      <c r="F113" s="474"/>
      <c r="G113" s="474"/>
      <c r="H113" s="474"/>
      <c r="I113" s="474"/>
      <c r="J113" s="474"/>
      <c r="K113" s="474"/>
      <c r="L113" s="474"/>
      <c r="M113" s="475"/>
    </row>
    <row r="114" spans="1:14" ht="15" thickBot="1">
      <c r="B114" s="476"/>
      <c r="C114" s="477"/>
      <c r="D114" s="477"/>
      <c r="E114" s="477"/>
      <c r="F114" s="477"/>
      <c r="G114" s="477"/>
      <c r="H114" s="477"/>
      <c r="I114" s="477"/>
      <c r="J114" s="477"/>
      <c r="K114" s="477"/>
      <c r="L114" s="477"/>
      <c r="M114" s="478"/>
    </row>
    <row r="115" spans="1:14" ht="14" customHeight="1"/>
    <row r="117" spans="1:14">
      <c r="B117" s="11" t="s">
        <v>1100</v>
      </c>
    </row>
    <row r="119" spans="1:14">
      <c r="B119" s="11" t="s">
        <v>937</v>
      </c>
    </row>
    <row r="121" spans="1:14">
      <c r="B121" s="11" t="s">
        <v>1158</v>
      </c>
      <c r="C121" s="11" t="s">
        <v>946</v>
      </c>
    </row>
    <row r="122" spans="1:14" s="111" customFormat="1" ht="24" customHeight="1">
      <c r="A122" s="185"/>
      <c r="B122" s="252"/>
      <c r="C122" s="432" t="s">
        <v>953</v>
      </c>
      <c r="D122" s="432"/>
      <c r="E122" s="252"/>
      <c r="F122" s="252"/>
      <c r="G122" s="252"/>
      <c r="H122" s="252"/>
      <c r="I122" s="252"/>
      <c r="J122" s="252"/>
      <c r="K122" s="252"/>
      <c r="L122" s="252"/>
      <c r="M122" s="252"/>
      <c r="N122" s="252"/>
    </row>
    <row r="123" spans="1:14" s="112" customFormat="1" ht="105" customHeight="1">
      <c r="A123" s="186"/>
      <c r="B123" s="254"/>
      <c r="C123" s="433" t="str">
        <f>Sheet7!C6</f>
        <v xml:space="preserve">          </v>
      </c>
      <c r="D123" s="434"/>
      <c r="E123" s="434"/>
      <c r="F123" s="434"/>
      <c r="G123" s="434"/>
      <c r="H123" s="434"/>
      <c r="I123" s="434"/>
      <c r="J123" s="434"/>
      <c r="K123" s="434"/>
      <c r="L123" s="434"/>
      <c r="M123" s="435"/>
      <c r="N123" s="255"/>
    </row>
    <row r="124" spans="1:14" s="112" customFormat="1" ht="24" customHeight="1">
      <c r="A124" s="186"/>
      <c r="B124" s="254"/>
      <c r="C124" s="432" t="s">
        <v>954</v>
      </c>
      <c r="D124" s="432"/>
      <c r="E124" s="254"/>
      <c r="F124" s="254"/>
      <c r="G124" s="254"/>
      <c r="H124" s="254"/>
      <c r="I124" s="254"/>
      <c r="J124" s="254"/>
      <c r="K124" s="255"/>
      <c r="L124" s="255"/>
      <c r="M124" s="255"/>
      <c r="N124" s="255"/>
    </row>
    <row r="125" spans="1:14" s="112" customFormat="1" ht="105" customHeight="1">
      <c r="A125" s="186"/>
      <c r="B125" s="254"/>
      <c r="C125" s="433" t="str">
        <f>Sheet7!C11</f>
        <v xml:space="preserve">          </v>
      </c>
      <c r="D125" s="434"/>
      <c r="E125" s="434"/>
      <c r="F125" s="434"/>
      <c r="G125" s="434"/>
      <c r="H125" s="434"/>
      <c r="I125" s="434"/>
      <c r="J125" s="434"/>
      <c r="K125" s="434"/>
      <c r="L125" s="434"/>
      <c r="M125" s="435"/>
      <c r="N125" s="255"/>
    </row>
    <row r="126" spans="1:14" s="112" customFormat="1" ht="24" customHeight="1">
      <c r="A126" s="186"/>
      <c r="B126" s="254"/>
      <c r="C126" s="432" t="s">
        <v>955</v>
      </c>
      <c r="D126" s="432"/>
      <c r="E126" s="254"/>
      <c r="F126" s="254"/>
      <c r="G126" s="254"/>
      <c r="H126" s="254"/>
      <c r="I126" s="254"/>
      <c r="J126" s="254"/>
      <c r="K126" s="255"/>
      <c r="L126" s="255"/>
      <c r="M126" s="255"/>
      <c r="N126" s="255"/>
    </row>
    <row r="127" spans="1:14" s="111" customFormat="1" ht="105" customHeight="1">
      <c r="A127" s="185"/>
      <c r="B127" s="256"/>
      <c r="C127" s="433" t="str">
        <f>Sheet7!C16</f>
        <v xml:space="preserve">                    </v>
      </c>
      <c r="D127" s="434"/>
      <c r="E127" s="434"/>
      <c r="F127" s="434"/>
      <c r="G127" s="434"/>
      <c r="H127" s="434"/>
      <c r="I127" s="434"/>
      <c r="J127" s="434"/>
      <c r="K127" s="434"/>
      <c r="L127" s="434"/>
      <c r="M127" s="435"/>
      <c r="N127" s="252"/>
    </row>
    <row r="128" spans="1:14" s="111" customFormat="1">
      <c r="A128" s="185"/>
      <c r="B128" s="256"/>
      <c r="C128" s="251"/>
      <c r="D128" s="251"/>
      <c r="E128" s="256"/>
      <c r="F128" s="256"/>
      <c r="G128" s="256"/>
      <c r="H128" s="256"/>
      <c r="I128" s="256"/>
      <c r="J128" s="256"/>
      <c r="K128" s="252"/>
      <c r="L128" s="252"/>
      <c r="M128" s="252"/>
      <c r="N128" s="252"/>
    </row>
    <row r="129" spans="1:14">
      <c r="B129" s="245">
        <v>1.2</v>
      </c>
      <c r="C129" s="11" t="s">
        <v>6</v>
      </c>
    </row>
    <row r="130" spans="1:14" ht="24" customHeight="1">
      <c r="C130" s="432" t="s">
        <v>953</v>
      </c>
      <c r="D130" s="432"/>
    </row>
    <row r="131" spans="1:14" s="112" customFormat="1" ht="105" customHeight="1">
      <c r="A131" s="186"/>
      <c r="B131" s="254"/>
      <c r="C131" s="433" t="str">
        <f>Sheet7!C7</f>
        <v xml:space="preserve">            </v>
      </c>
      <c r="D131" s="434"/>
      <c r="E131" s="434"/>
      <c r="F131" s="434"/>
      <c r="G131" s="434"/>
      <c r="H131" s="434"/>
      <c r="I131" s="434"/>
      <c r="J131" s="434"/>
      <c r="K131" s="434"/>
      <c r="L131" s="434"/>
      <c r="M131" s="435"/>
      <c r="N131" s="255"/>
    </row>
    <row r="132" spans="1:14" s="112" customFormat="1" ht="24" customHeight="1">
      <c r="A132" s="186"/>
      <c r="B132" s="254"/>
      <c r="C132" s="432" t="s">
        <v>954</v>
      </c>
      <c r="D132" s="432"/>
      <c r="E132" s="254"/>
      <c r="F132" s="254"/>
      <c r="G132" s="254"/>
      <c r="H132" s="254"/>
      <c r="I132" s="254"/>
      <c r="J132" s="254"/>
      <c r="K132" s="255"/>
      <c r="L132" s="255"/>
      <c r="M132" s="255"/>
      <c r="N132" s="255"/>
    </row>
    <row r="133" spans="1:14" s="112" customFormat="1" ht="105" customHeight="1">
      <c r="A133" s="186"/>
      <c r="B133" s="254"/>
      <c r="C133" s="433" t="str">
        <f>Sheet7!C12</f>
        <v xml:space="preserve">            </v>
      </c>
      <c r="D133" s="434"/>
      <c r="E133" s="434"/>
      <c r="F133" s="434"/>
      <c r="G133" s="434"/>
      <c r="H133" s="434"/>
      <c r="I133" s="434"/>
      <c r="J133" s="434"/>
      <c r="K133" s="434"/>
      <c r="L133" s="434"/>
      <c r="M133" s="435"/>
      <c r="N133" s="255"/>
    </row>
    <row r="134" spans="1:14" s="112" customFormat="1" ht="24" customHeight="1">
      <c r="A134" s="186"/>
      <c r="B134" s="254"/>
      <c r="C134" s="432" t="s">
        <v>955</v>
      </c>
      <c r="D134" s="432"/>
      <c r="E134" s="254"/>
      <c r="F134" s="254"/>
      <c r="G134" s="254"/>
      <c r="H134" s="254"/>
      <c r="I134" s="254"/>
      <c r="J134" s="254"/>
      <c r="K134" s="255"/>
      <c r="L134" s="255"/>
      <c r="M134" s="255"/>
      <c r="N134" s="255"/>
    </row>
    <row r="135" spans="1:14" s="111" customFormat="1" ht="105" customHeight="1">
      <c r="A135" s="185"/>
      <c r="B135" s="256"/>
      <c r="C135" s="433" t="str">
        <f>Sheet7!C17</f>
        <v xml:space="preserve">                        </v>
      </c>
      <c r="D135" s="434"/>
      <c r="E135" s="434"/>
      <c r="F135" s="434"/>
      <c r="G135" s="434"/>
      <c r="H135" s="434"/>
      <c r="I135" s="434"/>
      <c r="J135" s="434"/>
      <c r="K135" s="434"/>
      <c r="L135" s="434"/>
      <c r="M135" s="435"/>
      <c r="N135" s="252"/>
    </row>
    <row r="137" spans="1:14">
      <c r="B137" s="245">
        <v>1.3</v>
      </c>
      <c r="C137" s="11" t="s">
        <v>13</v>
      </c>
    </row>
    <row r="138" spans="1:14" ht="24" customHeight="1">
      <c r="C138" s="432" t="s">
        <v>953</v>
      </c>
      <c r="D138" s="432"/>
    </row>
    <row r="139" spans="1:14" s="112" customFormat="1" ht="105" customHeight="1">
      <c r="A139" s="186"/>
      <c r="B139" s="254"/>
      <c r="C139" s="433" t="str">
        <f>Sheet7!C8</f>
        <v xml:space="preserve">            </v>
      </c>
      <c r="D139" s="434"/>
      <c r="E139" s="434"/>
      <c r="F139" s="434"/>
      <c r="G139" s="434"/>
      <c r="H139" s="434"/>
      <c r="I139" s="434"/>
      <c r="J139" s="434"/>
      <c r="K139" s="434"/>
      <c r="L139" s="434"/>
      <c r="M139" s="435"/>
      <c r="N139" s="255"/>
    </row>
    <row r="140" spans="1:14" s="112" customFormat="1" ht="24" customHeight="1">
      <c r="A140" s="186"/>
      <c r="B140" s="254"/>
      <c r="C140" s="432" t="s">
        <v>954</v>
      </c>
      <c r="D140" s="432"/>
      <c r="E140" s="254"/>
      <c r="F140" s="254"/>
      <c r="G140" s="254"/>
      <c r="H140" s="254"/>
      <c r="I140" s="254"/>
      <c r="J140" s="254"/>
      <c r="K140" s="255"/>
      <c r="L140" s="255"/>
      <c r="M140" s="255"/>
      <c r="N140" s="255"/>
    </row>
    <row r="141" spans="1:14" s="112" customFormat="1" ht="105" customHeight="1">
      <c r="A141" s="186"/>
      <c r="B141" s="254"/>
      <c r="C141" s="433" t="str">
        <f>Sheet7!C13</f>
        <v xml:space="preserve">            </v>
      </c>
      <c r="D141" s="434"/>
      <c r="E141" s="434"/>
      <c r="F141" s="434"/>
      <c r="G141" s="434"/>
      <c r="H141" s="434"/>
      <c r="I141" s="434"/>
      <c r="J141" s="434"/>
      <c r="K141" s="434"/>
      <c r="L141" s="434"/>
      <c r="M141" s="435"/>
      <c r="N141" s="255"/>
    </row>
    <row r="142" spans="1:14" s="112" customFormat="1" ht="24" customHeight="1">
      <c r="A142" s="186"/>
      <c r="B142" s="254"/>
      <c r="C142" s="432" t="s">
        <v>955</v>
      </c>
      <c r="D142" s="432"/>
      <c r="E142" s="254"/>
      <c r="F142" s="254"/>
      <c r="G142" s="254"/>
      <c r="H142" s="254"/>
      <c r="I142" s="254"/>
      <c r="J142" s="254"/>
      <c r="K142" s="255"/>
      <c r="L142" s="255"/>
      <c r="M142" s="255"/>
      <c r="N142" s="255"/>
    </row>
    <row r="143" spans="1:14" s="111" customFormat="1" ht="105" customHeight="1">
      <c r="A143" s="185"/>
      <c r="B143" s="256"/>
      <c r="C143" s="433" t="str">
        <f>Sheet7!C18</f>
        <v xml:space="preserve">                        </v>
      </c>
      <c r="D143" s="434"/>
      <c r="E143" s="434"/>
      <c r="F143" s="434"/>
      <c r="G143" s="434"/>
      <c r="H143" s="434"/>
      <c r="I143" s="434"/>
      <c r="J143" s="434"/>
      <c r="K143" s="434"/>
      <c r="L143" s="434"/>
      <c r="M143" s="435"/>
      <c r="N143" s="252"/>
    </row>
    <row r="146" spans="1:14">
      <c r="B146" s="11" t="s">
        <v>938</v>
      </c>
    </row>
    <row r="148" spans="1:14">
      <c r="B148" s="11" t="s">
        <v>1159</v>
      </c>
      <c r="C148" s="11" t="s">
        <v>947</v>
      </c>
    </row>
    <row r="149" spans="1:14" ht="24" customHeight="1">
      <c r="C149" s="432" t="s">
        <v>953</v>
      </c>
      <c r="D149" s="432"/>
    </row>
    <row r="150" spans="1:14" s="112" customFormat="1" ht="105.65" customHeight="1">
      <c r="A150" s="186"/>
      <c r="B150" s="254"/>
      <c r="C150" s="433" t="str">
        <f>'Sheet7 (2)'!C6</f>
        <v xml:space="preserve">    </v>
      </c>
      <c r="D150" s="434"/>
      <c r="E150" s="434"/>
      <c r="F150" s="434"/>
      <c r="G150" s="434"/>
      <c r="H150" s="434"/>
      <c r="I150" s="434"/>
      <c r="J150" s="434"/>
      <c r="K150" s="434"/>
      <c r="L150" s="434"/>
      <c r="M150" s="435"/>
      <c r="N150" s="255"/>
    </row>
    <row r="151" spans="1:14" s="112" customFormat="1" ht="24" customHeight="1">
      <c r="A151" s="186"/>
      <c r="B151" s="254"/>
      <c r="C151" s="432" t="s">
        <v>954</v>
      </c>
      <c r="D151" s="432"/>
      <c r="E151" s="254"/>
      <c r="F151" s="254"/>
      <c r="G151" s="254"/>
      <c r="H151" s="254"/>
      <c r="I151" s="254"/>
      <c r="J151" s="254"/>
      <c r="K151" s="255"/>
      <c r="L151" s="255"/>
      <c r="M151" s="255"/>
      <c r="N151" s="255"/>
    </row>
    <row r="152" spans="1:14" s="112" customFormat="1" ht="105.65" customHeight="1">
      <c r="A152" s="186"/>
      <c r="B152" s="254"/>
      <c r="C152" s="433" t="str">
        <f>'Sheet7 (2)'!C12</f>
        <v xml:space="preserve">    </v>
      </c>
      <c r="D152" s="434"/>
      <c r="E152" s="434"/>
      <c r="F152" s="434"/>
      <c r="G152" s="434"/>
      <c r="H152" s="434"/>
      <c r="I152" s="434"/>
      <c r="J152" s="434"/>
      <c r="K152" s="434"/>
      <c r="L152" s="434"/>
      <c r="M152" s="435"/>
      <c r="N152" s="255"/>
    </row>
    <row r="153" spans="1:14" s="112" customFormat="1" ht="24" customHeight="1">
      <c r="A153" s="186"/>
      <c r="B153" s="254"/>
      <c r="C153" s="432" t="s">
        <v>955</v>
      </c>
      <c r="D153" s="432"/>
      <c r="E153" s="254"/>
      <c r="F153" s="254"/>
      <c r="G153" s="254"/>
      <c r="H153" s="254"/>
      <c r="I153" s="254"/>
      <c r="J153" s="254"/>
      <c r="K153" s="255"/>
      <c r="L153" s="255"/>
      <c r="M153" s="255"/>
      <c r="N153" s="255"/>
    </row>
    <row r="154" spans="1:14" s="111" customFormat="1" ht="105.65" customHeight="1">
      <c r="A154" s="185"/>
      <c r="B154" s="256"/>
      <c r="C154" s="433" t="str">
        <f>'Sheet7 (2)'!C18</f>
        <v xml:space="preserve">        </v>
      </c>
      <c r="D154" s="434"/>
      <c r="E154" s="434"/>
      <c r="F154" s="434"/>
      <c r="G154" s="434"/>
      <c r="H154" s="434"/>
      <c r="I154" s="434"/>
      <c r="J154" s="434"/>
      <c r="K154" s="434"/>
      <c r="L154" s="434"/>
      <c r="M154" s="435"/>
      <c r="N154" s="252"/>
    </row>
    <row r="156" spans="1:14">
      <c r="B156" s="11" t="s">
        <v>1160</v>
      </c>
      <c r="C156" s="11" t="s">
        <v>948</v>
      </c>
    </row>
    <row r="157" spans="1:14" ht="24" customHeight="1">
      <c r="C157" s="432" t="s">
        <v>953</v>
      </c>
      <c r="D157" s="432"/>
    </row>
    <row r="158" spans="1:14" s="112" customFormat="1" ht="105.65" customHeight="1">
      <c r="A158" s="186"/>
      <c r="B158" s="254"/>
      <c r="C158" s="433" t="str">
        <f>'Sheet7 (2)'!C7</f>
        <v xml:space="preserve">        </v>
      </c>
      <c r="D158" s="434"/>
      <c r="E158" s="434"/>
      <c r="F158" s="434"/>
      <c r="G158" s="434"/>
      <c r="H158" s="434"/>
      <c r="I158" s="434"/>
      <c r="J158" s="434"/>
      <c r="K158" s="434"/>
      <c r="L158" s="434"/>
      <c r="M158" s="435"/>
      <c r="N158" s="255"/>
    </row>
    <row r="159" spans="1:14" s="112" customFormat="1" ht="24" customHeight="1">
      <c r="A159" s="186"/>
      <c r="B159" s="254"/>
      <c r="C159" s="432" t="s">
        <v>954</v>
      </c>
      <c r="D159" s="432"/>
      <c r="E159" s="254"/>
      <c r="F159" s="254"/>
      <c r="G159" s="254"/>
      <c r="H159" s="254"/>
      <c r="I159" s="254"/>
      <c r="J159" s="254"/>
      <c r="K159" s="255"/>
      <c r="L159" s="255"/>
      <c r="M159" s="255"/>
      <c r="N159" s="255"/>
    </row>
    <row r="160" spans="1:14" s="112" customFormat="1" ht="105.65" customHeight="1">
      <c r="A160" s="186"/>
      <c r="B160" s="254"/>
      <c r="C160" s="433" t="str">
        <f>'Sheet7 (2)'!C13</f>
        <v xml:space="preserve">        </v>
      </c>
      <c r="D160" s="434"/>
      <c r="E160" s="434"/>
      <c r="F160" s="434"/>
      <c r="G160" s="434"/>
      <c r="H160" s="434"/>
      <c r="I160" s="434"/>
      <c r="J160" s="434"/>
      <c r="K160" s="434"/>
      <c r="L160" s="434"/>
      <c r="M160" s="435"/>
      <c r="N160" s="255"/>
    </row>
    <row r="161" spans="1:14" s="112" customFormat="1" ht="24" customHeight="1">
      <c r="A161" s="186"/>
      <c r="B161" s="254"/>
      <c r="C161" s="432" t="s">
        <v>955</v>
      </c>
      <c r="D161" s="432"/>
      <c r="E161" s="254"/>
      <c r="F161" s="254"/>
      <c r="G161" s="254"/>
      <c r="H161" s="254"/>
      <c r="I161" s="254"/>
      <c r="J161" s="254"/>
      <c r="K161" s="255"/>
      <c r="L161" s="255"/>
      <c r="M161" s="255"/>
      <c r="N161" s="255"/>
    </row>
    <row r="162" spans="1:14" s="111" customFormat="1" ht="105.65" customHeight="1">
      <c r="A162" s="185"/>
      <c r="B162" s="256"/>
      <c r="C162" s="433" t="str">
        <f>'Sheet7 (2)'!C19</f>
        <v xml:space="preserve">                </v>
      </c>
      <c r="D162" s="434"/>
      <c r="E162" s="434"/>
      <c r="F162" s="434"/>
      <c r="G162" s="434"/>
      <c r="H162" s="434"/>
      <c r="I162" s="434"/>
      <c r="J162" s="434"/>
      <c r="K162" s="434"/>
      <c r="L162" s="434"/>
      <c r="M162" s="435"/>
      <c r="N162" s="252"/>
    </row>
    <row r="164" spans="1:14">
      <c r="B164" s="11" t="s">
        <v>1161</v>
      </c>
      <c r="C164" s="11" t="s">
        <v>31</v>
      </c>
    </row>
    <row r="165" spans="1:14" ht="24" customHeight="1">
      <c r="C165" s="432" t="s">
        <v>953</v>
      </c>
      <c r="D165" s="432"/>
    </row>
    <row r="166" spans="1:14" ht="105.65" customHeight="1">
      <c r="C166" s="433" t="str">
        <f>'Sheet7 (2)'!C8</f>
        <v xml:space="preserve">          </v>
      </c>
      <c r="D166" s="434"/>
      <c r="E166" s="434"/>
      <c r="F166" s="434"/>
      <c r="G166" s="434"/>
      <c r="H166" s="434"/>
      <c r="I166" s="434"/>
      <c r="J166" s="434"/>
      <c r="K166" s="434"/>
      <c r="L166" s="434"/>
      <c r="M166" s="435"/>
    </row>
    <row r="167" spans="1:14" ht="24" customHeight="1">
      <c r="C167" s="432" t="s">
        <v>954</v>
      </c>
      <c r="D167" s="432"/>
    </row>
    <row r="168" spans="1:14" s="112" customFormat="1" ht="105.65" customHeight="1">
      <c r="A168" s="186"/>
      <c r="B168" s="254"/>
      <c r="C168" s="433" t="str">
        <f>'Sheet7 (2)'!C14</f>
        <v xml:space="preserve">          </v>
      </c>
      <c r="D168" s="434"/>
      <c r="E168" s="434"/>
      <c r="F168" s="434"/>
      <c r="G168" s="434"/>
      <c r="H168" s="434"/>
      <c r="I168" s="434"/>
      <c r="J168" s="434"/>
      <c r="K168" s="434"/>
      <c r="L168" s="434"/>
      <c r="M168" s="435"/>
      <c r="N168" s="255"/>
    </row>
    <row r="169" spans="1:14" s="112" customFormat="1" ht="24" customHeight="1">
      <c r="A169" s="186"/>
      <c r="B169" s="254"/>
      <c r="C169" s="432" t="s">
        <v>955</v>
      </c>
      <c r="D169" s="432"/>
      <c r="E169" s="254"/>
      <c r="F169" s="254"/>
      <c r="G169" s="254"/>
      <c r="H169" s="254"/>
      <c r="I169" s="254"/>
      <c r="J169" s="254"/>
      <c r="K169" s="255"/>
      <c r="L169" s="255"/>
      <c r="M169" s="255"/>
      <c r="N169" s="255"/>
    </row>
    <row r="170" spans="1:14" s="112" customFormat="1" ht="105.65" customHeight="1">
      <c r="A170" s="186"/>
      <c r="B170" s="254"/>
      <c r="C170" s="433" t="str">
        <f>'Sheet7 (2)'!C20</f>
        <v xml:space="preserve">                    </v>
      </c>
      <c r="D170" s="434"/>
      <c r="E170" s="434"/>
      <c r="F170" s="434"/>
      <c r="G170" s="434"/>
      <c r="H170" s="434"/>
      <c r="I170" s="434"/>
      <c r="J170" s="434"/>
      <c r="K170" s="434"/>
      <c r="L170" s="434"/>
      <c r="M170" s="435"/>
      <c r="N170" s="255"/>
    </row>
    <row r="171" spans="1:14" s="112" customFormat="1" ht="13.75" customHeight="1">
      <c r="A171" s="186"/>
      <c r="B171" s="254"/>
      <c r="C171" s="254"/>
      <c r="D171" s="254"/>
      <c r="E171" s="254"/>
      <c r="F171" s="254"/>
      <c r="G171" s="254"/>
      <c r="H171" s="254"/>
      <c r="I171" s="254"/>
      <c r="J171" s="254"/>
      <c r="K171" s="255"/>
      <c r="L171" s="255"/>
      <c r="M171" s="255"/>
      <c r="N171" s="255"/>
    </row>
    <row r="172" spans="1:14" s="111" customFormat="1" ht="13.75" customHeight="1">
      <c r="A172" s="185"/>
      <c r="B172" s="256"/>
      <c r="C172" s="252"/>
      <c r="D172" s="252"/>
      <c r="E172" s="252"/>
      <c r="F172" s="252"/>
      <c r="G172" s="252"/>
      <c r="H172" s="252"/>
      <c r="I172" s="252"/>
      <c r="J172" s="252"/>
      <c r="K172" s="252"/>
      <c r="L172" s="252"/>
      <c r="M172" s="252"/>
      <c r="N172" s="252"/>
    </row>
    <row r="173" spans="1:14" ht="13.75" customHeight="1"/>
    <row r="174" spans="1:14" ht="13.75" customHeight="1"/>
    <row r="175" spans="1:14">
      <c r="B175" s="11" t="s">
        <v>939</v>
      </c>
    </row>
    <row r="177" spans="1:14">
      <c r="B177" s="11" t="s">
        <v>1162</v>
      </c>
      <c r="C177" s="11" t="s">
        <v>33</v>
      </c>
    </row>
    <row r="178" spans="1:14" ht="24" customHeight="1">
      <c r="C178" s="432" t="s">
        <v>953</v>
      </c>
      <c r="D178" s="432"/>
    </row>
    <row r="179" spans="1:14" s="112" customFormat="1" ht="105.65" customHeight="1">
      <c r="A179" s="186"/>
      <c r="B179" s="254"/>
      <c r="C179" s="433" t="str">
        <f>'Sheet7 (3)'!C6</f>
        <v xml:space="preserve">          </v>
      </c>
      <c r="D179" s="434"/>
      <c r="E179" s="434"/>
      <c r="F179" s="434"/>
      <c r="G179" s="434"/>
      <c r="H179" s="434"/>
      <c r="I179" s="434"/>
      <c r="J179" s="434"/>
      <c r="K179" s="434"/>
      <c r="L179" s="434"/>
      <c r="M179" s="435"/>
      <c r="N179" s="255"/>
    </row>
    <row r="180" spans="1:14" s="112" customFormat="1" ht="24" customHeight="1">
      <c r="A180" s="186"/>
      <c r="B180" s="254"/>
      <c r="C180" s="432" t="s">
        <v>954</v>
      </c>
      <c r="D180" s="432"/>
      <c r="E180" s="254"/>
      <c r="F180" s="254"/>
      <c r="G180" s="254"/>
      <c r="H180" s="254"/>
      <c r="I180" s="254"/>
      <c r="J180" s="254"/>
      <c r="K180" s="255"/>
      <c r="L180" s="255"/>
      <c r="M180" s="255"/>
      <c r="N180" s="255"/>
    </row>
    <row r="181" spans="1:14" s="112" customFormat="1" ht="105.65" customHeight="1">
      <c r="A181" s="186"/>
      <c r="B181" s="254"/>
      <c r="C181" s="433" t="str">
        <f>'Sheet7 (3)'!C14</f>
        <v xml:space="preserve">          </v>
      </c>
      <c r="D181" s="434"/>
      <c r="E181" s="434"/>
      <c r="F181" s="434"/>
      <c r="G181" s="434"/>
      <c r="H181" s="434"/>
      <c r="I181" s="434"/>
      <c r="J181" s="434"/>
      <c r="K181" s="434"/>
      <c r="L181" s="434"/>
      <c r="M181" s="435"/>
      <c r="N181" s="255"/>
    </row>
    <row r="182" spans="1:14" s="112" customFormat="1" ht="24" customHeight="1">
      <c r="A182" s="186"/>
      <c r="B182" s="254"/>
      <c r="C182" s="432" t="s">
        <v>955</v>
      </c>
      <c r="D182" s="432"/>
      <c r="E182" s="254"/>
      <c r="F182" s="254"/>
      <c r="G182" s="254"/>
      <c r="H182" s="254"/>
      <c r="I182" s="254"/>
      <c r="J182" s="254"/>
      <c r="K182" s="255"/>
      <c r="L182" s="255"/>
      <c r="M182" s="255"/>
      <c r="N182" s="255"/>
    </row>
    <row r="183" spans="1:14" s="111" customFormat="1" ht="105.65" customHeight="1">
      <c r="A183" s="185"/>
      <c r="B183" s="256"/>
      <c r="C183" s="433" t="str">
        <f>'Sheet7 (3)'!C23</f>
        <v xml:space="preserve">                    </v>
      </c>
      <c r="D183" s="434"/>
      <c r="E183" s="434"/>
      <c r="F183" s="434"/>
      <c r="G183" s="434"/>
      <c r="H183" s="434"/>
      <c r="I183" s="434"/>
      <c r="J183" s="434"/>
      <c r="K183" s="434"/>
      <c r="L183" s="434"/>
      <c r="M183" s="435"/>
      <c r="N183" s="252"/>
    </row>
    <row r="185" spans="1:14">
      <c r="B185" s="11" t="s">
        <v>1163</v>
      </c>
      <c r="C185" s="11" t="s">
        <v>39</v>
      </c>
    </row>
    <row r="186" spans="1:14" ht="22.75" customHeight="1">
      <c r="C186" s="432" t="s">
        <v>953</v>
      </c>
      <c r="D186" s="432"/>
    </row>
    <row r="187" spans="1:14" s="112" customFormat="1" ht="105.65" customHeight="1">
      <c r="A187" s="186"/>
      <c r="B187" s="254"/>
      <c r="C187" s="433" t="str">
        <f>'Sheet7 (3)'!C7</f>
        <v xml:space="preserve">    </v>
      </c>
      <c r="D187" s="434"/>
      <c r="E187" s="434"/>
      <c r="F187" s="434"/>
      <c r="G187" s="434"/>
      <c r="H187" s="434"/>
      <c r="I187" s="434"/>
      <c r="J187" s="434"/>
      <c r="K187" s="434"/>
      <c r="L187" s="434"/>
      <c r="M187" s="435"/>
      <c r="N187" s="255"/>
    </row>
    <row r="188" spans="1:14" s="112" customFormat="1" ht="22.75" customHeight="1">
      <c r="A188" s="186"/>
      <c r="B188" s="254"/>
      <c r="C188" s="432" t="s">
        <v>954</v>
      </c>
      <c r="D188" s="432"/>
      <c r="E188" s="254"/>
      <c r="F188" s="254"/>
      <c r="G188" s="254"/>
      <c r="H188" s="254"/>
      <c r="I188" s="254"/>
      <c r="J188" s="254"/>
      <c r="K188" s="255"/>
      <c r="L188" s="255"/>
      <c r="M188" s="255"/>
      <c r="N188" s="255"/>
    </row>
    <row r="189" spans="1:14" s="112" customFormat="1" ht="105.65" customHeight="1">
      <c r="A189" s="186"/>
      <c r="B189" s="254"/>
      <c r="C189" s="433" t="str">
        <f>'Sheet7 (3)'!C15</f>
        <v xml:space="preserve">    </v>
      </c>
      <c r="D189" s="434"/>
      <c r="E189" s="434"/>
      <c r="F189" s="434"/>
      <c r="G189" s="434"/>
      <c r="H189" s="434"/>
      <c r="I189" s="434"/>
      <c r="J189" s="434"/>
      <c r="K189" s="434"/>
      <c r="L189" s="434"/>
      <c r="M189" s="435"/>
      <c r="N189" s="255"/>
    </row>
    <row r="190" spans="1:14" s="112" customFormat="1" ht="22.75" customHeight="1">
      <c r="A190" s="186"/>
      <c r="B190" s="254"/>
      <c r="C190" s="432" t="s">
        <v>955</v>
      </c>
      <c r="D190" s="432"/>
      <c r="E190" s="254"/>
      <c r="F190" s="254"/>
      <c r="G190" s="254"/>
      <c r="H190" s="254"/>
      <c r="I190" s="254"/>
      <c r="J190" s="254"/>
      <c r="K190" s="255"/>
      <c r="L190" s="255"/>
      <c r="M190" s="255"/>
      <c r="N190" s="255"/>
    </row>
    <row r="191" spans="1:14" s="111" customFormat="1" ht="105.65" customHeight="1">
      <c r="A191" s="185"/>
      <c r="B191" s="256"/>
      <c r="C191" s="433" t="str">
        <f>'Sheet7 (3)'!C24</f>
        <v xml:space="preserve">        </v>
      </c>
      <c r="D191" s="434"/>
      <c r="E191" s="434"/>
      <c r="F191" s="434"/>
      <c r="G191" s="434"/>
      <c r="H191" s="434"/>
      <c r="I191" s="434"/>
      <c r="J191" s="434"/>
      <c r="K191" s="434"/>
      <c r="L191" s="434"/>
      <c r="M191" s="435"/>
      <c r="N191" s="252"/>
    </row>
    <row r="193" spans="1:14">
      <c r="B193" s="11" t="s">
        <v>1164</v>
      </c>
      <c r="C193" s="11" t="s">
        <v>949</v>
      </c>
    </row>
    <row r="194" spans="1:14" ht="24" customHeight="1">
      <c r="C194" s="432" t="s">
        <v>953</v>
      </c>
      <c r="D194" s="432"/>
    </row>
    <row r="195" spans="1:14" s="112" customFormat="1" ht="105.65" customHeight="1">
      <c r="A195" s="186"/>
      <c r="B195" s="254"/>
      <c r="C195" s="433" t="str">
        <f>'Sheet7 (3)'!C8</f>
        <v xml:space="preserve">                </v>
      </c>
      <c r="D195" s="434"/>
      <c r="E195" s="434"/>
      <c r="F195" s="434"/>
      <c r="G195" s="434"/>
      <c r="H195" s="434"/>
      <c r="I195" s="434"/>
      <c r="J195" s="434"/>
      <c r="K195" s="434"/>
      <c r="L195" s="434"/>
      <c r="M195" s="435"/>
      <c r="N195" s="255"/>
    </row>
    <row r="196" spans="1:14" s="112" customFormat="1" ht="24" customHeight="1">
      <c r="A196" s="186"/>
      <c r="B196" s="254"/>
      <c r="C196" s="432" t="s">
        <v>954</v>
      </c>
      <c r="D196" s="432"/>
      <c r="E196" s="254"/>
      <c r="F196" s="254"/>
      <c r="G196" s="254"/>
      <c r="H196" s="254"/>
      <c r="I196" s="254"/>
      <c r="J196" s="254"/>
      <c r="K196" s="255"/>
      <c r="L196" s="255"/>
      <c r="M196" s="255"/>
      <c r="N196" s="255"/>
    </row>
    <row r="197" spans="1:14" s="112" customFormat="1" ht="105.65" customHeight="1">
      <c r="A197" s="186"/>
      <c r="B197" s="254"/>
      <c r="C197" s="433" t="str">
        <f>'Sheet7 (3)'!C16</f>
        <v xml:space="preserve">                </v>
      </c>
      <c r="D197" s="434"/>
      <c r="E197" s="434"/>
      <c r="F197" s="434"/>
      <c r="G197" s="434"/>
      <c r="H197" s="434"/>
      <c r="I197" s="434"/>
      <c r="J197" s="434"/>
      <c r="K197" s="434"/>
      <c r="L197" s="434"/>
      <c r="M197" s="435"/>
      <c r="N197" s="255"/>
    </row>
    <row r="198" spans="1:14" s="112" customFormat="1" ht="24" customHeight="1">
      <c r="A198" s="186"/>
      <c r="B198" s="254"/>
      <c r="C198" s="432" t="s">
        <v>955</v>
      </c>
      <c r="D198" s="432"/>
      <c r="E198" s="254"/>
      <c r="F198" s="254"/>
      <c r="G198" s="254"/>
      <c r="H198" s="254"/>
      <c r="I198" s="254"/>
      <c r="J198" s="254"/>
      <c r="K198" s="255"/>
      <c r="L198" s="255"/>
      <c r="M198" s="255"/>
      <c r="N198" s="255"/>
    </row>
    <row r="199" spans="1:14" s="111" customFormat="1" ht="105.65" customHeight="1">
      <c r="A199" s="185"/>
      <c r="B199" s="256"/>
      <c r="C199" s="433" t="str">
        <f>'Sheet7 (3)'!C25</f>
        <v xml:space="preserve">                                </v>
      </c>
      <c r="D199" s="434"/>
      <c r="E199" s="434"/>
      <c r="F199" s="434"/>
      <c r="G199" s="434"/>
      <c r="H199" s="434"/>
      <c r="I199" s="434"/>
      <c r="J199" s="434"/>
      <c r="K199" s="434"/>
      <c r="L199" s="434"/>
      <c r="M199" s="435"/>
      <c r="N199" s="252"/>
    </row>
    <row r="201" spans="1:14">
      <c r="B201" s="11" t="s">
        <v>1165</v>
      </c>
      <c r="C201" s="11" t="s">
        <v>950</v>
      </c>
    </row>
    <row r="202" spans="1:14" ht="24" customHeight="1">
      <c r="C202" s="432" t="s">
        <v>953</v>
      </c>
      <c r="D202" s="432"/>
    </row>
    <row r="203" spans="1:14" s="112" customFormat="1" ht="105.65" customHeight="1">
      <c r="A203" s="186"/>
      <c r="B203" s="254"/>
      <c r="C203" s="433" t="str">
        <f>'Sheet7 (3)'!C9</f>
        <v xml:space="preserve">        </v>
      </c>
      <c r="D203" s="434"/>
      <c r="E203" s="434"/>
      <c r="F203" s="434"/>
      <c r="G203" s="434"/>
      <c r="H203" s="434"/>
      <c r="I203" s="434"/>
      <c r="J203" s="434"/>
      <c r="K203" s="434"/>
      <c r="L203" s="434"/>
      <c r="M203" s="435"/>
      <c r="N203" s="255"/>
    </row>
    <row r="204" spans="1:14" s="112" customFormat="1" ht="24" customHeight="1">
      <c r="A204" s="186"/>
      <c r="B204" s="254"/>
      <c r="C204" s="432" t="s">
        <v>954</v>
      </c>
      <c r="D204" s="432"/>
      <c r="E204" s="254"/>
      <c r="F204" s="254"/>
      <c r="G204" s="254"/>
      <c r="H204" s="254"/>
      <c r="I204" s="254"/>
      <c r="J204" s="254"/>
      <c r="K204" s="255"/>
      <c r="L204" s="255"/>
      <c r="M204" s="255"/>
      <c r="N204" s="255"/>
    </row>
    <row r="205" spans="1:14" s="112" customFormat="1" ht="105.65" customHeight="1">
      <c r="A205" s="186"/>
      <c r="B205" s="254"/>
      <c r="C205" s="433" t="str">
        <f>'Sheet7 (3)'!C17</f>
        <v xml:space="preserve">        </v>
      </c>
      <c r="D205" s="434"/>
      <c r="E205" s="434"/>
      <c r="F205" s="434"/>
      <c r="G205" s="434"/>
      <c r="H205" s="434"/>
      <c r="I205" s="434"/>
      <c r="J205" s="434"/>
      <c r="K205" s="434"/>
      <c r="L205" s="434"/>
      <c r="M205" s="435"/>
      <c r="N205" s="255"/>
    </row>
    <row r="206" spans="1:14" s="112" customFormat="1" ht="24" customHeight="1">
      <c r="A206" s="186"/>
      <c r="B206" s="254"/>
      <c r="C206" s="432" t="s">
        <v>955</v>
      </c>
      <c r="D206" s="432"/>
      <c r="E206" s="254"/>
      <c r="F206" s="254"/>
      <c r="G206" s="254"/>
      <c r="H206" s="254"/>
      <c r="I206" s="254"/>
      <c r="J206" s="254"/>
      <c r="K206" s="255"/>
      <c r="L206" s="255"/>
      <c r="M206" s="255"/>
      <c r="N206" s="255"/>
    </row>
    <row r="207" spans="1:14" s="111" customFormat="1" ht="105.65" customHeight="1">
      <c r="A207" s="185"/>
      <c r="B207" s="256"/>
      <c r="C207" s="433" t="str">
        <f>'Sheet7 (3)'!C26</f>
        <v xml:space="preserve">                </v>
      </c>
      <c r="D207" s="434"/>
      <c r="E207" s="434"/>
      <c r="F207" s="434"/>
      <c r="G207" s="434"/>
      <c r="H207" s="434"/>
      <c r="I207" s="434"/>
      <c r="J207" s="434"/>
      <c r="K207" s="434"/>
      <c r="L207" s="434"/>
      <c r="M207" s="435"/>
      <c r="N207" s="252"/>
    </row>
    <row r="209" spans="1:14">
      <c r="B209" s="11">
        <v>3.5</v>
      </c>
      <c r="C209" s="11" t="s">
        <v>940</v>
      </c>
    </row>
    <row r="210" spans="1:14" ht="24" customHeight="1">
      <c r="C210" s="432" t="s">
        <v>953</v>
      </c>
      <c r="D210" s="432"/>
    </row>
    <row r="211" spans="1:14" s="112" customFormat="1" ht="105.65" customHeight="1">
      <c r="A211" s="186"/>
      <c r="B211" s="254"/>
      <c r="C211" s="433" t="str">
        <f>'Sheet7 (3)'!C10</f>
        <v xml:space="preserve">  </v>
      </c>
      <c r="D211" s="434"/>
      <c r="E211" s="434"/>
      <c r="F211" s="434"/>
      <c r="G211" s="434"/>
      <c r="H211" s="434"/>
      <c r="I211" s="434"/>
      <c r="J211" s="434"/>
      <c r="K211" s="434"/>
      <c r="L211" s="434"/>
      <c r="M211" s="435"/>
      <c r="N211" s="255"/>
    </row>
    <row r="212" spans="1:14" s="112" customFormat="1" ht="24" customHeight="1">
      <c r="A212" s="186"/>
      <c r="B212" s="254"/>
      <c r="C212" s="432" t="s">
        <v>954</v>
      </c>
      <c r="D212" s="432"/>
      <c r="E212" s="254"/>
      <c r="F212" s="254"/>
      <c r="G212" s="254"/>
      <c r="H212" s="254"/>
      <c r="I212" s="254"/>
      <c r="J212" s="254"/>
      <c r="K212" s="255"/>
      <c r="L212" s="255"/>
      <c r="M212" s="255"/>
      <c r="N212" s="255"/>
    </row>
    <row r="213" spans="1:14" s="112" customFormat="1" ht="105.65" customHeight="1">
      <c r="A213" s="186"/>
      <c r="B213" s="254"/>
      <c r="C213" s="433" t="str">
        <f>'Sheet7 (3)'!C18</f>
        <v xml:space="preserve">  </v>
      </c>
      <c r="D213" s="434"/>
      <c r="E213" s="434"/>
      <c r="F213" s="434"/>
      <c r="G213" s="434"/>
      <c r="H213" s="434"/>
      <c r="I213" s="434"/>
      <c r="J213" s="434"/>
      <c r="K213" s="434"/>
      <c r="L213" s="434"/>
      <c r="M213" s="435"/>
      <c r="N213" s="255"/>
    </row>
    <row r="214" spans="1:14" s="112" customFormat="1" ht="24" customHeight="1">
      <c r="A214" s="186"/>
      <c r="B214" s="254"/>
      <c r="C214" s="432" t="s">
        <v>955</v>
      </c>
      <c r="D214" s="432"/>
      <c r="E214" s="254"/>
      <c r="F214" s="254"/>
      <c r="G214" s="254"/>
      <c r="H214" s="254"/>
      <c r="I214" s="254"/>
      <c r="J214" s="254"/>
      <c r="K214" s="255"/>
      <c r="L214" s="255"/>
      <c r="M214" s="255"/>
      <c r="N214" s="255"/>
    </row>
    <row r="215" spans="1:14" s="111" customFormat="1" ht="105.65" customHeight="1">
      <c r="A215" s="185"/>
      <c r="B215" s="256"/>
      <c r="C215" s="433" t="str">
        <f>'Sheet7 (3)'!C27</f>
        <v xml:space="preserve">    </v>
      </c>
      <c r="D215" s="434"/>
      <c r="E215" s="434"/>
      <c r="F215" s="434"/>
      <c r="G215" s="434"/>
      <c r="H215" s="434"/>
      <c r="I215" s="434"/>
      <c r="J215" s="434"/>
      <c r="K215" s="434"/>
      <c r="L215" s="434"/>
      <c r="M215" s="435"/>
      <c r="N215" s="252"/>
    </row>
    <row r="219" spans="1:14">
      <c r="B219" s="11" t="s">
        <v>941</v>
      </c>
    </row>
    <row r="221" spans="1:14">
      <c r="B221" s="11" t="s">
        <v>1166</v>
      </c>
      <c r="C221" s="11" t="s">
        <v>58</v>
      </c>
    </row>
    <row r="222" spans="1:14" ht="24" customHeight="1">
      <c r="C222" s="432" t="s">
        <v>953</v>
      </c>
      <c r="D222" s="432"/>
    </row>
    <row r="223" spans="1:14" ht="105.65" customHeight="1">
      <c r="C223" s="433" t="str">
        <f>'Sheet7 (4)'!C6</f>
        <v xml:space="preserve">                </v>
      </c>
      <c r="D223" s="434"/>
      <c r="E223" s="434"/>
      <c r="F223" s="434"/>
      <c r="G223" s="434"/>
      <c r="H223" s="434"/>
      <c r="I223" s="434"/>
      <c r="J223" s="434"/>
      <c r="K223" s="434"/>
      <c r="L223" s="434"/>
      <c r="M223" s="435"/>
    </row>
    <row r="224" spans="1:14" ht="24" customHeight="1">
      <c r="B224" s="254"/>
      <c r="C224" s="432" t="s">
        <v>954</v>
      </c>
      <c r="D224" s="432"/>
    </row>
    <row r="225" spans="1:14" ht="105.65" customHeight="1">
      <c r="C225" s="433" t="str">
        <f>'Sheet7 (4)'!C14</f>
        <v xml:space="preserve">                </v>
      </c>
      <c r="D225" s="434"/>
      <c r="E225" s="434"/>
      <c r="F225" s="434"/>
      <c r="G225" s="434"/>
      <c r="H225" s="434"/>
      <c r="I225" s="434"/>
      <c r="J225" s="434"/>
      <c r="K225" s="434"/>
      <c r="L225" s="434"/>
      <c r="M225" s="435"/>
    </row>
    <row r="226" spans="1:14" ht="24" customHeight="1">
      <c r="C226" s="432" t="s">
        <v>955</v>
      </c>
      <c r="D226" s="432"/>
    </row>
    <row r="227" spans="1:14" ht="105.65" customHeight="1">
      <c r="C227" s="433" t="str">
        <f>'Sheet7 (4)'!C23</f>
        <v xml:space="preserve">                                </v>
      </c>
      <c r="D227" s="434"/>
      <c r="E227" s="434"/>
      <c r="F227" s="434"/>
      <c r="G227" s="434"/>
      <c r="H227" s="434"/>
      <c r="I227" s="434"/>
      <c r="J227" s="434"/>
      <c r="K227" s="434"/>
      <c r="L227" s="434"/>
      <c r="M227" s="435"/>
    </row>
    <row r="229" spans="1:14">
      <c r="B229" s="245">
        <v>4.2</v>
      </c>
      <c r="C229" s="11" t="s">
        <v>115</v>
      </c>
    </row>
    <row r="230" spans="1:14" ht="24" customHeight="1">
      <c r="C230" s="432" t="s">
        <v>953</v>
      </c>
      <c r="D230" s="432"/>
    </row>
    <row r="231" spans="1:14" s="112" customFormat="1" ht="105.65" customHeight="1">
      <c r="A231" s="186"/>
      <c r="B231" s="255"/>
      <c r="C231" s="433" t="str">
        <f>'Sheet7 (4)'!C7</f>
        <v xml:space="preserve">              </v>
      </c>
      <c r="D231" s="434"/>
      <c r="E231" s="434"/>
      <c r="F231" s="434"/>
      <c r="G231" s="434"/>
      <c r="H231" s="434"/>
      <c r="I231" s="434"/>
      <c r="J231" s="434"/>
      <c r="K231" s="434"/>
      <c r="L231" s="434"/>
      <c r="M231" s="435"/>
      <c r="N231" s="255"/>
    </row>
    <row r="232" spans="1:14" s="112" customFormat="1" ht="24" customHeight="1">
      <c r="A232" s="186"/>
      <c r="B232" s="254"/>
      <c r="C232" s="432" t="s">
        <v>954</v>
      </c>
      <c r="D232" s="432"/>
      <c r="E232" s="255"/>
      <c r="F232" s="255"/>
      <c r="G232" s="255"/>
      <c r="H232" s="255"/>
      <c r="I232" s="255"/>
      <c r="J232" s="255"/>
      <c r="K232" s="255"/>
      <c r="L232" s="255"/>
      <c r="M232" s="255"/>
      <c r="N232" s="255"/>
    </row>
    <row r="233" spans="1:14" s="112" customFormat="1" ht="105.65" customHeight="1">
      <c r="A233" s="186"/>
      <c r="B233" s="254"/>
      <c r="C233" s="433" t="str">
        <f>'Sheet7 (4)'!C15</f>
        <v xml:space="preserve">              </v>
      </c>
      <c r="D233" s="434"/>
      <c r="E233" s="434"/>
      <c r="F233" s="434"/>
      <c r="G233" s="434"/>
      <c r="H233" s="434"/>
      <c r="I233" s="434"/>
      <c r="J233" s="434"/>
      <c r="K233" s="434"/>
      <c r="L233" s="434"/>
      <c r="M233" s="435"/>
      <c r="N233" s="255"/>
    </row>
    <row r="234" spans="1:14" s="112" customFormat="1" ht="24" customHeight="1">
      <c r="A234" s="186"/>
      <c r="B234" s="254"/>
      <c r="C234" s="432" t="s">
        <v>955</v>
      </c>
      <c r="D234" s="432"/>
      <c r="E234" s="255"/>
      <c r="F234" s="255"/>
      <c r="G234" s="255"/>
      <c r="H234" s="255"/>
      <c r="I234" s="255"/>
      <c r="J234" s="255"/>
      <c r="K234" s="255"/>
      <c r="L234" s="255"/>
      <c r="M234" s="255"/>
      <c r="N234" s="255"/>
    </row>
    <row r="235" spans="1:14" s="111" customFormat="1" ht="105.65" customHeight="1">
      <c r="A235" s="185"/>
      <c r="B235" s="256"/>
      <c r="C235" s="433" t="str">
        <f>'Sheet7 (4)'!C24</f>
        <v xml:space="preserve">                            </v>
      </c>
      <c r="D235" s="434"/>
      <c r="E235" s="434"/>
      <c r="F235" s="434"/>
      <c r="G235" s="434"/>
      <c r="H235" s="434"/>
      <c r="I235" s="434"/>
      <c r="J235" s="434"/>
      <c r="K235" s="434"/>
      <c r="L235" s="434"/>
      <c r="M235" s="435"/>
      <c r="N235" s="252"/>
    </row>
    <row r="236" spans="1:14" ht="13.75" customHeight="1"/>
    <row r="237" spans="1:14" ht="13.75" customHeight="1"/>
    <row r="238" spans="1:14" ht="13.75" customHeight="1"/>
    <row r="239" spans="1:14" s="112" customFormat="1" ht="13.75" customHeight="1">
      <c r="A239" s="186"/>
      <c r="B239" s="11" t="s">
        <v>942</v>
      </c>
      <c r="C239" s="11"/>
      <c r="D239" s="11"/>
      <c r="E239" s="255"/>
      <c r="F239" s="255"/>
      <c r="G239" s="255"/>
      <c r="H239" s="255"/>
      <c r="I239" s="255"/>
      <c r="J239" s="255"/>
      <c r="K239" s="255"/>
      <c r="L239" s="255"/>
      <c r="M239" s="255"/>
      <c r="N239" s="255"/>
    </row>
    <row r="240" spans="1:14" s="112" customFormat="1" ht="13.75" customHeight="1">
      <c r="A240" s="186"/>
      <c r="B240" s="255"/>
      <c r="C240" s="255"/>
      <c r="D240" s="255"/>
      <c r="E240" s="254"/>
      <c r="F240" s="254"/>
      <c r="G240" s="254"/>
      <c r="H240" s="254"/>
      <c r="I240" s="254"/>
      <c r="J240" s="254"/>
      <c r="K240" s="255"/>
      <c r="L240" s="255"/>
      <c r="M240" s="255"/>
      <c r="N240" s="255"/>
    </row>
    <row r="241" spans="1:14" s="112" customFormat="1" ht="13.75" customHeight="1">
      <c r="A241" s="186"/>
      <c r="B241" s="11" t="s">
        <v>1179</v>
      </c>
      <c r="C241" s="252" t="s">
        <v>74</v>
      </c>
      <c r="D241" s="254"/>
      <c r="E241" s="255"/>
      <c r="F241" s="255"/>
      <c r="G241" s="255"/>
      <c r="H241" s="255"/>
      <c r="I241" s="255"/>
      <c r="J241" s="255"/>
      <c r="K241" s="255"/>
      <c r="L241" s="255"/>
      <c r="M241" s="255"/>
      <c r="N241" s="255"/>
    </row>
    <row r="242" spans="1:14" s="112" customFormat="1" ht="24" customHeight="1">
      <c r="A242" s="186"/>
      <c r="B242" s="255"/>
      <c r="C242" s="432" t="s">
        <v>953</v>
      </c>
      <c r="D242" s="432"/>
      <c r="E242" s="254"/>
      <c r="F242" s="254"/>
      <c r="G242" s="254"/>
      <c r="H242" s="254"/>
      <c r="I242" s="254"/>
      <c r="J242" s="254"/>
      <c r="K242" s="255"/>
      <c r="L242" s="255"/>
      <c r="M242" s="255"/>
      <c r="N242" s="255"/>
    </row>
    <row r="243" spans="1:14" s="111" customFormat="1" ht="105.65" customHeight="1">
      <c r="A243" s="185"/>
      <c r="B243" s="256"/>
      <c r="C243" s="433" t="str">
        <f>'Sheet7 (5)'!C6</f>
        <v xml:space="preserve">        </v>
      </c>
      <c r="D243" s="434"/>
      <c r="E243" s="434"/>
      <c r="F243" s="434"/>
      <c r="G243" s="434"/>
      <c r="H243" s="434"/>
      <c r="I243" s="434"/>
      <c r="J243" s="434"/>
      <c r="K243" s="434"/>
      <c r="L243" s="434"/>
      <c r="M243" s="435"/>
      <c r="N243" s="252"/>
    </row>
    <row r="244" spans="1:14" ht="24" customHeight="1">
      <c r="C244" s="432" t="s">
        <v>954</v>
      </c>
      <c r="D244" s="432"/>
    </row>
    <row r="245" spans="1:14" ht="105.65" customHeight="1">
      <c r="C245" s="433" t="str">
        <f>'Sheet7 (5)'!C14</f>
        <v xml:space="preserve">        </v>
      </c>
      <c r="D245" s="434"/>
      <c r="E245" s="434"/>
      <c r="F245" s="434"/>
      <c r="G245" s="434"/>
      <c r="H245" s="434"/>
      <c r="I245" s="434"/>
      <c r="J245" s="434"/>
      <c r="K245" s="434"/>
      <c r="L245" s="434"/>
      <c r="M245" s="435"/>
    </row>
    <row r="246" spans="1:14" ht="24" customHeight="1">
      <c r="C246" s="432" t="s">
        <v>955</v>
      </c>
      <c r="D246" s="432"/>
    </row>
    <row r="247" spans="1:14" ht="105.65" customHeight="1">
      <c r="C247" s="433" t="str">
        <f>'Sheet7 (5)'!C23</f>
        <v xml:space="preserve">                </v>
      </c>
      <c r="D247" s="434"/>
      <c r="E247" s="434"/>
      <c r="F247" s="434"/>
      <c r="G247" s="434"/>
      <c r="H247" s="434"/>
      <c r="I247" s="434"/>
      <c r="J247" s="434"/>
      <c r="K247" s="434"/>
      <c r="L247" s="434"/>
      <c r="M247" s="435"/>
    </row>
    <row r="248" spans="1:14" ht="13.75" customHeight="1"/>
    <row r="249" spans="1:14" ht="13.75" customHeight="1">
      <c r="B249" s="245">
        <v>5.2</v>
      </c>
      <c r="C249" s="11" t="s">
        <v>1180</v>
      </c>
    </row>
    <row r="250" spans="1:14" s="112" customFormat="1" ht="24" customHeight="1">
      <c r="A250" s="186"/>
      <c r="B250" s="254"/>
      <c r="C250" s="432" t="s">
        <v>953</v>
      </c>
      <c r="D250" s="432"/>
      <c r="E250" s="255"/>
      <c r="F250" s="255"/>
      <c r="G250" s="255"/>
      <c r="H250" s="255"/>
      <c r="I250" s="255"/>
      <c r="J250" s="255"/>
      <c r="K250" s="255"/>
      <c r="L250" s="255"/>
      <c r="M250" s="255"/>
      <c r="N250" s="255"/>
    </row>
    <row r="251" spans="1:14" s="112" customFormat="1" ht="105.65" customHeight="1">
      <c r="A251" s="186"/>
      <c r="B251" s="254"/>
      <c r="C251" s="433" t="str">
        <f>'Sheet7 (5)'!C7</f>
        <v xml:space="preserve">      </v>
      </c>
      <c r="D251" s="434"/>
      <c r="E251" s="434"/>
      <c r="F251" s="434"/>
      <c r="G251" s="434"/>
      <c r="H251" s="434"/>
      <c r="I251" s="434"/>
      <c r="J251" s="434"/>
      <c r="K251" s="434"/>
      <c r="L251" s="434"/>
      <c r="M251" s="435"/>
      <c r="N251" s="255"/>
    </row>
    <row r="252" spans="1:14" s="112" customFormat="1" ht="24" customHeight="1">
      <c r="A252" s="186"/>
      <c r="B252" s="254"/>
      <c r="C252" s="432" t="s">
        <v>954</v>
      </c>
      <c r="D252" s="432"/>
      <c r="E252" s="255"/>
      <c r="F252" s="255"/>
      <c r="G252" s="255"/>
      <c r="H252" s="255"/>
      <c r="I252" s="255"/>
      <c r="J252" s="255"/>
      <c r="K252" s="255"/>
      <c r="L252" s="255"/>
      <c r="M252" s="255"/>
      <c r="N252" s="255"/>
    </row>
    <row r="253" spans="1:14" s="112" customFormat="1" ht="105.65" customHeight="1">
      <c r="A253" s="186"/>
      <c r="B253" s="254"/>
      <c r="C253" s="433" t="str">
        <f>'Sheet7 (5)'!C15</f>
        <v xml:space="preserve">      </v>
      </c>
      <c r="D253" s="434"/>
      <c r="E253" s="434"/>
      <c r="F253" s="434"/>
      <c r="G253" s="434"/>
      <c r="H253" s="434"/>
      <c r="I253" s="434"/>
      <c r="J253" s="434"/>
      <c r="K253" s="434"/>
      <c r="L253" s="434"/>
      <c r="M253" s="435"/>
      <c r="N253" s="255"/>
    </row>
    <row r="254" spans="1:14" s="111" customFormat="1" ht="24" customHeight="1">
      <c r="A254" s="185"/>
      <c r="B254" s="256"/>
      <c r="C254" s="432" t="s">
        <v>955</v>
      </c>
      <c r="D254" s="432"/>
      <c r="E254" s="252"/>
      <c r="F254" s="252"/>
      <c r="G254" s="252"/>
      <c r="H254" s="252"/>
      <c r="I254" s="252"/>
      <c r="J254" s="252"/>
      <c r="K254" s="252"/>
      <c r="L254" s="252"/>
      <c r="M254" s="252"/>
      <c r="N254" s="252"/>
    </row>
    <row r="255" spans="1:14" ht="105.65" customHeight="1">
      <c r="C255" s="454" t="str">
        <f>'Sheet7 (5)'!C24</f>
        <v xml:space="preserve">            </v>
      </c>
      <c r="D255" s="455"/>
      <c r="E255" s="455"/>
      <c r="F255" s="455"/>
      <c r="G255" s="455"/>
      <c r="H255" s="455"/>
      <c r="I255" s="455"/>
      <c r="J255" s="455"/>
      <c r="K255" s="455"/>
      <c r="L255" s="455"/>
      <c r="M255" s="456"/>
    </row>
    <row r="256" spans="1:14" ht="13.25" customHeight="1"/>
    <row r="257" spans="1:14">
      <c r="B257" s="245">
        <v>5.3</v>
      </c>
      <c r="C257" s="245" t="s">
        <v>83</v>
      </c>
    </row>
    <row r="258" spans="1:14" s="112" customFormat="1" ht="24" customHeight="1">
      <c r="A258" s="186"/>
      <c r="B258" s="254"/>
      <c r="C258" s="432" t="s">
        <v>953</v>
      </c>
      <c r="D258" s="432"/>
      <c r="E258" s="255"/>
      <c r="F258" s="255"/>
      <c r="G258" s="255"/>
      <c r="H258" s="255"/>
      <c r="I258" s="255"/>
      <c r="J258" s="255"/>
      <c r="K258" s="255"/>
      <c r="L258" s="255"/>
      <c r="M258" s="255"/>
      <c r="N258" s="255"/>
    </row>
    <row r="259" spans="1:14" s="112" customFormat="1" ht="105.65" customHeight="1">
      <c r="A259" s="186"/>
      <c r="B259" s="254"/>
      <c r="C259" s="433" t="str">
        <f>'Sheet7 (5)'!C8</f>
        <v xml:space="preserve">      </v>
      </c>
      <c r="D259" s="434"/>
      <c r="E259" s="434"/>
      <c r="F259" s="434"/>
      <c r="G259" s="434"/>
      <c r="H259" s="434"/>
      <c r="I259" s="434"/>
      <c r="J259" s="434"/>
      <c r="K259" s="434"/>
      <c r="L259" s="434"/>
      <c r="M259" s="435"/>
      <c r="N259" s="255"/>
    </row>
    <row r="260" spans="1:14" s="112" customFormat="1" ht="24" customHeight="1">
      <c r="A260" s="186"/>
      <c r="B260" s="254"/>
      <c r="C260" s="432" t="s">
        <v>954</v>
      </c>
      <c r="D260" s="432"/>
      <c r="E260" s="255"/>
      <c r="F260" s="255"/>
      <c r="G260" s="255"/>
      <c r="H260" s="255"/>
      <c r="I260" s="255"/>
      <c r="J260" s="255"/>
      <c r="K260" s="255"/>
      <c r="L260" s="255"/>
      <c r="M260" s="255"/>
      <c r="N260" s="255"/>
    </row>
    <row r="261" spans="1:14" s="112" customFormat="1" ht="105.65" customHeight="1">
      <c r="A261" s="186"/>
      <c r="B261" s="254"/>
      <c r="C261" s="433" t="str">
        <f>'Sheet7 (5)'!C16</f>
        <v xml:space="preserve">      </v>
      </c>
      <c r="D261" s="434"/>
      <c r="E261" s="434"/>
      <c r="F261" s="434"/>
      <c r="G261" s="434"/>
      <c r="H261" s="434"/>
      <c r="I261" s="434"/>
      <c r="J261" s="434"/>
      <c r="K261" s="434"/>
      <c r="L261" s="434"/>
      <c r="M261" s="435"/>
      <c r="N261" s="255"/>
    </row>
    <row r="262" spans="1:14" s="111" customFormat="1" ht="24" customHeight="1">
      <c r="A262" s="185"/>
      <c r="B262" s="256"/>
      <c r="C262" s="432" t="s">
        <v>955</v>
      </c>
      <c r="D262" s="432"/>
      <c r="E262" s="252"/>
      <c r="F262" s="252"/>
      <c r="G262" s="252"/>
      <c r="H262" s="252"/>
      <c r="I262" s="252"/>
      <c r="J262" s="252"/>
      <c r="K262" s="252"/>
      <c r="L262" s="252"/>
      <c r="M262" s="252"/>
      <c r="N262" s="252"/>
    </row>
    <row r="263" spans="1:14" ht="105.65" customHeight="1">
      <c r="C263" s="433" t="str">
        <f>'Sheet7 (5)'!C25</f>
        <v xml:space="preserve">            </v>
      </c>
      <c r="D263" s="434"/>
      <c r="E263" s="434"/>
      <c r="F263" s="434"/>
      <c r="G263" s="434"/>
      <c r="H263" s="434"/>
      <c r="I263" s="434"/>
      <c r="J263" s="434"/>
      <c r="K263" s="434"/>
      <c r="L263" s="434"/>
      <c r="M263" s="435"/>
    </row>
    <row r="264" spans="1:14" ht="13.75" customHeight="1"/>
    <row r="265" spans="1:14" ht="13.75" customHeight="1"/>
    <row r="266" spans="1:14" s="112" customFormat="1" ht="13.75" customHeight="1">
      <c r="A266" s="186"/>
      <c r="B266" s="254"/>
      <c r="C266" s="255"/>
      <c r="D266" s="255"/>
      <c r="E266" s="255"/>
      <c r="F266" s="255"/>
      <c r="G266" s="255"/>
      <c r="H266" s="255"/>
      <c r="I266" s="255"/>
      <c r="J266" s="255"/>
      <c r="K266" s="255"/>
      <c r="L266" s="255"/>
      <c r="M266" s="255"/>
      <c r="N266" s="255"/>
    </row>
    <row r="267" spans="1:14" s="112" customFormat="1" ht="13.75" customHeight="1">
      <c r="A267" s="186"/>
      <c r="B267" s="11" t="s">
        <v>943</v>
      </c>
      <c r="C267" s="255"/>
      <c r="D267" s="255"/>
      <c r="E267" s="254"/>
      <c r="F267" s="254"/>
      <c r="G267" s="254"/>
      <c r="H267" s="254"/>
      <c r="I267" s="254"/>
      <c r="J267" s="254"/>
      <c r="K267" s="255"/>
      <c r="L267" s="255"/>
      <c r="M267" s="255"/>
      <c r="N267" s="255"/>
    </row>
    <row r="268" spans="1:14" s="112" customFormat="1" ht="13.75" customHeight="1">
      <c r="A268" s="186"/>
      <c r="B268" s="254"/>
      <c r="C268" s="255"/>
      <c r="D268" s="255"/>
      <c r="E268" s="255"/>
      <c r="F268" s="255"/>
      <c r="G268" s="255"/>
      <c r="H268" s="255"/>
      <c r="I268" s="255"/>
      <c r="J268" s="255"/>
      <c r="K268" s="255"/>
      <c r="L268" s="255"/>
      <c r="M268" s="255"/>
      <c r="N268" s="255"/>
    </row>
    <row r="269" spans="1:14" s="112" customFormat="1" ht="13.75" customHeight="1">
      <c r="A269" s="186"/>
      <c r="B269" s="11" t="s">
        <v>1167</v>
      </c>
      <c r="C269" s="245" t="s">
        <v>951</v>
      </c>
      <c r="D269" s="254"/>
      <c r="E269" s="254"/>
      <c r="F269" s="254"/>
      <c r="G269" s="254"/>
      <c r="H269" s="254"/>
      <c r="I269" s="254"/>
      <c r="J269" s="254"/>
      <c r="K269" s="255"/>
      <c r="L269" s="255"/>
      <c r="M269" s="255"/>
      <c r="N269" s="255"/>
    </row>
    <row r="270" spans="1:14" s="111" customFormat="1" ht="24" customHeight="1">
      <c r="A270" s="185"/>
      <c r="B270" s="256"/>
      <c r="C270" s="432" t="s">
        <v>953</v>
      </c>
      <c r="D270" s="432"/>
      <c r="E270" s="252"/>
      <c r="F270" s="252"/>
      <c r="G270" s="252"/>
      <c r="H270" s="252"/>
      <c r="I270" s="252"/>
      <c r="J270" s="252"/>
      <c r="K270" s="252"/>
      <c r="L270" s="252"/>
      <c r="M270" s="252"/>
      <c r="N270" s="252"/>
    </row>
    <row r="271" spans="1:14" ht="105.65" customHeight="1">
      <c r="C271" s="433" t="str">
        <f>'Sheet7 (6)'!C6</f>
        <v xml:space="preserve">            </v>
      </c>
      <c r="D271" s="434"/>
      <c r="E271" s="434"/>
      <c r="F271" s="434"/>
      <c r="G271" s="434"/>
      <c r="H271" s="434"/>
      <c r="I271" s="434"/>
      <c r="J271" s="434"/>
      <c r="K271" s="434"/>
      <c r="L271" s="434"/>
      <c r="M271" s="435"/>
    </row>
    <row r="272" spans="1:14" ht="24" customHeight="1">
      <c r="C272" s="432" t="s">
        <v>954</v>
      </c>
      <c r="D272" s="432"/>
    </row>
    <row r="273" spans="2:13" ht="105.65" customHeight="1">
      <c r="C273" s="433" t="str">
        <f>'Sheet7 (6)'!C14</f>
        <v xml:space="preserve">            </v>
      </c>
      <c r="D273" s="434"/>
      <c r="E273" s="434"/>
      <c r="F273" s="434"/>
      <c r="G273" s="434"/>
      <c r="H273" s="434"/>
      <c r="I273" s="434"/>
      <c r="J273" s="434"/>
      <c r="K273" s="434"/>
      <c r="L273" s="434"/>
      <c r="M273" s="435"/>
    </row>
    <row r="274" spans="2:13" ht="24" customHeight="1">
      <c r="C274" s="432" t="s">
        <v>955</v>
      </c>
      <c r="D274" s="432"/>
    </row>
    <row r="275" spans="2:13" ht="105.65" customHeight="1">
      <c r="C275" s="433" t="str">
        <f>'Sheet7 (6)'!C23</f>
        <v xml:space="preserve">                        </v>
      </c>
      <c r="D275" s="434"/>
      <c r="E275" s="434"/>
      <c r="F275" s="434"/>
      <c r="G275" s="434"/>
      <c r="H275" s="434"/>
      <c r="I275" s="434"/>
      <c r="J275" s="434"/>
      <c r="K275" s="434"/>
      <c r="L275" s="434"/>
      <c r="M275" s="435"/>
    </row>
    <row r="276" spans="2:13" ht="13.75" customHeight="1"/>
    <row r="277" spans="2:13" ht="13.75" customHeight="1">
      <c r="B277" s="11" t="s">
        <v>1168</v>
      </c>
      <c r="C277" s="11" t="s">
        <v>952</v>
      </c>
    </row>
    <row r="278" spans="2:13" ht="24" customHeight="1">
      <c r="C278" s="432" t="s">
        <v>953</v>
      </c>
      <c r="D278" s="432"/>
    </row>
    <row r="279" spans="2:13" ht="105.65" customHeight="1">
      <c r="B279" s="254"/>
      <c r="C279" s="433" t="str">
        <f>'Sheet7 (6)'!C7</f>
        <v xml:space="preserve">      </v>
      </c>
      <c r="D279" s="434"/>
      <c r="E279" s="434"/>
      <c r="F279" s="434"/>
      <c r="G279" s="434"/>
      <c r="H279" s="434"/>
      <c r="I279" s="434"/>
      <c r="J279" s="434"/>
      <c r="K279" s="434"/>
      <c r="L279" s="434"/>
      <c r="M279" s="435"/>
    </row>
    <row r="280" spans="2:13" ht="24" customHeight="1">
      <c r="B280" s="254"/>
      <c r="C280" s="432" t="s">
        <v>954</v>
      </c>
      <c r="D280" s="432"/>
      <c r="E280" s="254"/>
      <c r="F280" s="254"/>
      <c r="G280" s="254"/>
      <c r="H280" s="254"/>
      <c r="I280" s="254"/>
      <c r="J280" s="254"/>
      <c r="K280" s="255"/>
      <c r="L280" s="255"/>
      <c r="M280" s="255"/>
    </row>
    <row r="281" spans="2:13" ht="105.65" customHeight="1">
      <c r="B281" s="254"/>
      <c r="C281" s="433" t="str">
        <f>'Sheet7 (6)'!C15</f>
        <v xml:space="preserve">      </v>
      </c>
      <c r="D281" s="434"/>
      <c r="E281" s="434"/>
      <c r="F281" s="434"/>
      <c r="G281" s="434"/>
      <c r="H281" s="434"/>
      <c r="I281" s="434"/>
      <c r="J281" s="434"/>
      <c r="K281" s="434"/>
      <c r="L281" s="434"/>
      <c r="M281" s="435"/>
    </row>
    <row r="282" spans="2:13" ht="24" customHeight="1">
      <c r="B282" s="254"/>
      <c r="C282" s="432" t="s">
        <v>955</v>
      </c>
      <c r="D282" s="432"/>
      <c r="E282" s="254"/>
      <c r="F282" s="254"/>
      <c r="G282" s="254"/>
      <c r="H282" s="254"/>
      <c r="I282" s="254"/>
      <c r="J282" s="254"/>
      <c r="K282" s="255"/>
      <c r="L282" s="255"/>
      <c r="M282" s="255"/>
    </row>
    <row r="283" spans="2:13" ht="105.65" customHeight="1">
      <c r="B283" s="256"/>
      <c r="C283" s="433" t="str">
        <f>'Sheet7 (6)'!C24</f>
        <v xml:space="preserve">            </v>
      </c>
      <c r="D283" s="434"/>
      <c r="E283" s="434"/>
      <c r="F283" s="434"/>
      <c r="G283" s="434"/>
      <c r="H283" s="434"/>
      <c r="I283" s="434"/>
      <c r="J283" s="434"/>
      <c r="K283" s="434"/>
      <c r="L283" s="434"/>
      <c r="M283" s="435"/>
    </row>
    <row r="284" spans="2:13" ht="13.75" customHeight="1"/>
    <row r="285" spans="2:13" ht="13.75" customHeight="1">
      <c r="B285" s="245" t="s">
        <v>1169</v>
      </c>
      <c r="C285" s="11" t="s">
        <v>96</v>
      </c>
    </row>
    <row r="286" spans="2:13" ht="24" customHeight="1">
      <c r="C286" s="432" t="s">
        <v>953</v>
      </c>
      <c r="D286" s="432"/>
    </row>
    <row r="287" spans="2:13" ht="105.65" customHeight="1">
      <c r="B287" s="254"/>
      <c r="C287" s="433" t="str">
        <f>'Sheet7 (6)'!C8</f>
        <v xml:space="preserve">      </v>
      </c>
      <c r="D287" s="434"/>
      <c r="E287" s="434"/>
      <c r="F287" s="434"/>
      <c r="G287" s="434"/>
      <c r="H287" s="434"/>
      <c r="I287" s="434"/>
      <c r="J287" s="434"/>
      <c r="K287" s="434"/>
      <c r="L287" s="434"/>
      <c r="M287" s="435"/>
    </row>
    <row r="288" spans="2:13" ht="24" customHeight="1">
      <c r="B288" s="254"/>
      <c r="C288" s="432" t="s">
        <v>954</v>
      </c>
      <c r="D288" s="432"/>
      <c r="E288" s="254"/>
      <c r="F288" s="254"/>
      <c r="G288" s="254"/>
      <c r="H288" s="254"/>
      <c r="I288" s="254"/>
      <c r="J288" s="254"/>
      <c r="K288" s="255"/>
      <c r="L288" s="255"/>
      <c r="M288" s="255"/>
    </row>
    <row r="289" spans="1:14" ht="105.65" customHeight="1">
      <c r="B289" s="254"/>
      <c r="C289" s="433" t="str">
        <f>'Sheet7 (6)'!C16</f>
        <v xml:space="preserve">      </v>
      </c>
      <c r="D289" s="434"/>
      <c r="E289" s="434"/>
      <c r="F289" s="434"/>
      <c r="G289" s="434"/>
      <c r="H289" s="434"/>
      <c r="I289" s="434"/>
      <c r="J289" s="434"/>
      <c r="K289" s="434"/>
      <c r="L289" s="434"/>
      <c r="M289" s="435"/>
    </row>
    <row r="290" spans="1:14" ht="24" customHeight="1">
      <c r="B290" s="254"/>
      <c r="C290" s="432" t="s">
        <v>955</v>
      </c>
      <c r="D290" s="432"/>
      <c r="E290" s="254"/>
      <c r="F290" s="254"/>
      <c r="G290" s="254"/>
      <c r="H290" s="254"/>
      <c r="I290" s="254"/>
      <c r="J290" s="254"/>
      <c r="K290" s="255"/>
      <c r="L290" s="255"/>
      <c r="M290" s="255"/>
    </row>
    <row r="291" spans="1:14" ht="105.65" customHeight="1">
      <c r="B291" s="256"/>
      <c r="C291" s="433" t="str">
        <f>'Sheet7 (6)'!C25</f>
        <v xml:space="preserve">            </v>
      </c>
      <c r="D291" s="434"/>
      <c r="E291" s="434"/>
      <c r="F291" s="434"/>
      <c r="G291" s="434"/>
      <c r="H291" s="434"/>
      <c r="I291" s="434"/>
      <c r="J291" s="434"/>
      <c r="K291" s="434"/>
      <c r="L291" s="434"/>
      <c r="M291" s="435"/>
    </row>
    <row r="292" spans="1:14" ht="13.75" customHeight="1"/>
    <row r="293" spans="1:14" ht="13.75" customHeight="1">
      <c r="B293" s="245">
        <v>6.4</v>
      </c>
      <c r="C293" s="11" t="s">
        <v>100</v>
      </c>
    </row>
    <row r="294" spans="1:14" ht="24" customHeight="1">
      <c r="C294" s="432" t="s">
        <v>953</v>
      </c>
      <c r="D294" s="432"/>
    </row>
    <row r="295" spans="1:14" s="112" customFormat="1" ht="105.65" customHeight="1">
      <c r="A295" s="186"/>
      <c r="B295" s="254"/>
      <c r="C295" s="433" t="str">
        <f>'Sheet7 (6)'!C9</f>
        <v xml:space="preserve">        </v>
      </c>
      <c r="D295" s="434"/>
      <c r="E295" s="434"/>
      <c r="F295" s="434"/>
      <c r="G295" s="434"/>
      <c r="H295" s="434"/>
      <c r="I295" s="434"/>
      <c r="J295" s="434"/>
      <c r="K295" s="434"/>
      <c r="L295" s="434"/>
      <c r="M295" s="435"/>
      <c r="N295" s="255"/>
    </row>
    <row r="296" spans="1:14" s="112" customFormat="1" ht="24" customHeight="1">
      <c r="A296" s="186"/>
      <c r="B296" s="254"/>
      <c r="C296" s="432" t="s">
        <v>954</v>
      </c>
      <c r="D296" s="432"/>
      <c r="E296" s="254"/>
      <c r="F296" s="254"/>
      <c r="G296" s="254"/>
      <c r="H296" s="254"/>
      <c r="I296" s="254"/>
      <c r="J296" s="254"/>
      <c r="K296" s="255"/>
      <c r="L296" s="255"/>
      <c r="M296" s="255"/>
      <c r="N296" s="255"/>
    </row>
    <row r="297" spans="1:14" s="112" customFormat="1" ht="105.65" customHeight="1">
      <c r="A297" s="186"/>
      <c r="B297" s="254"/>
      <c r="C297" s="433" t="str">
        <f>'Sheet7 (6)'!C17</f>
        <v xml:space="preserve">        </v>
      </c>
      <c r="D297" s="434"/>
      <c r="E297" s="434"/>
      <c r="F297" s="434"/>
      <c r="G297" s="434"/>
      <c r="H297" s="434"/>
      <c r="I297" s="434"/>
      <c r="J297" s="434"/>
      <c r="K297" s="434"/>
      <c r="L297" s="434"/>
      <c r="M297" s="435"/>
      <c r="N297" s="255"/>
    </row>
    <row r="298" spans="1:14" s="112" customFormat="1" ht="24" customHeight="1">
      <c r="A298" s="186"/>
      <c r="B298" s="254"/>
      <c r="C298" s="432" t="s">
        <v>955</v>
      </c>
      <c r="D298" s="432"/>
      <c r="E298" s="254"/>
      <c r="F298" s="254"/>
      <c r="G298" s="254"/>
      <c r="H298" s="254"/>
      <c r="I298" s="254"/>
      <c r="J298" s="254"/>
      <c r="K298" s="255"/>
      <c r="L298" s="255"/>
      <c r="M298" s="255"/>
      <c r="N298" s="255"/>
    </row>
    <row r="299" spans="1:14" s="111" customFormat="1" ht="105.65" customHeight="1">
      <c r="A299" s="185"/>
      <c r="B299" s="256"/>
      <c r="C299" s="433" t="str">
        <f>'Sheet7 (6)'!C26</f>
        <v xml:space="preserve">                </v>
      </c>
      <c r="D299" s="434"/>
      <c r="E299" s="434"/>
      <c r="F299" s="434"/>
      <c r="G299" s="434"/>
      <c r="H299" s="434"/>
      <c r="I299" s="434"/>
      <c r="J299" s="434"/>
      <c r="K299" s="434"/>
      <c r="L299" s="434"/>
      <c r="M299" s="435"/>
      <c r="N299" s="252"/>
    </row>
    <row r="300" spans="1:14" ht="13.75" customHeight="1"/>
    <row r="301" spans="1:14" ht="13.75" customHeight="1"/>
    <row r="302" spans="1:14" ht="13.75" customHeight="1"/>
    <row r="303" spans="1:14" s="112" customFormat="1" ht="13.75" customHeight="1">
      <c r="A303" s="186"/>
      <c r="B303" s="255"/>
      <c r="C303" s="255"/>
      <c r="D303" s="255"/>
      <c r="E303" s="255"/>
      <c r="F303" s="255"/>
      <c r="G303" s="255"/>
      <c r="H303" s="255"/>
      <c r="I303" s="255"/>
      <c r="J303" s="255"/>
      <c r="K303" s="255"/>
      <c r="L303" s="255"/>
      <c r="M303" s="255"/>
      <c r="N303" s="255"/>
    </row>
    <row r="304" spans="1:14" s="112" customFormat="1" ht="13.75" customHeight="1">
      <c r="A304" s="186"/>
      <c r="B304" s="11" t="s">
        <v>944</v>
      </c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255"/>
    </row>
    <row r="305" spans="1:14" s="112" customFormat="1" ht="13.75" customHeight="1">
      <c r="A305" s="186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255"/>
    </row>
    <row r="306" spans="1:14" s="112" customFormat="1" ht="13.75" customHeight="1">
      <c r="A306" s="186"/>
      <c r="B306" s="11" t="s">
        <v>1170</v>
      </c>
      <c r="C306" s="11" t="s">
        <v>105</v>
      </c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255"/>
    </row>
    <row r="307" spans="1:14" s="111" customFormat="1" ht="24" customHeight="1">
      <c r="A307" s="185"/>
      <c r="B307" s="11"/>
      <c r="C307" s="432" t="s">
        <v>953</v>
      </c>
      <c r="D307" s="432"/>
      <c r="E307" s="11"/>
      <c r="F307" s="11"/>
      <c r="G307" s="11"/>
      <c r="H307" s="11"/>
      <c r="I307" s="11"/>
      <c r="J307" s="11"/>
      <c r="K307" s="11"/>
      <c r="L307" s="11"/>
      <c r="M307" s="11"/>
      <c r="N307" s="252"/>
    </row>
    <row r="308" spans="1:14" ht="105.65" customHeight="1">
      <c r="B308" s="254"/>
      <c r="C308" s="433" t="str">
        <f>'Sheet7 (7)'!C6</f>
        <v xml:space="preserve">                  </v>
      </c>
      <c r="D308" s="434"/>
      <c r="E308" s="434"/>
      <c r="F308" s="434"/>
      <c r="G308" s="434"/>
      <c r="H308" s="434"/>
      <c r="I308" s="434"/>
      <c r="J308" s="434"/>
      <c r="K308" s="434"/>
      <c r="L308" s="434"/>
      <c r="M308" s="435"/>
    </row>
    <row r="309" spans="1:14" ht="24" customHeight="1">
      <c r="B309" s="254"/>
      <c r="C309" s="432" t="s">
        <v>954</v>
      </c>
      <c r="D309" s="432"/>
      <c r="E309" s="254"/>
      <c r="F309" s="254"/>
      <c r="G309" s="254"/>
      <c r="H309" s="254"/>
      <c r="I309" s="254"/>
      <c r="J309" s="254"/>
      <c r="K309" s="255"/>
      <c r="L309" s="255"/>
      <c r="M309" s="255"/>
    </row>
    <row r="310" spans="1:14" ht="105.65" customHeight="1">
      <c r="B310" s="254"/>
      <c r="C310" s="433" t="str">
        <f>'Sheet7 (7)'!C14</f>
        <v xml:space="preserve">                  </v>
      </c>
      <c r="D310" s="434"/>
      <c r="E310" s="434"/>
      <c r="F310" s="434"/>
      <c r="G310" s="434"/>
      <c r="H310" s="434"/>
      <c r="I310" s="434"/>
      <c r="J310" s="434"/>
      <c r="K310" s="434"/>
      <c r="L310" s="434"/>
      <c r="M310" s="435"/>
    </row>
    <row r="311" spans="1:14" s="112" customFormat="1" ht="24" customHeight="1">
      <c r="A311" s="186"/>
      <c r="B311" s="254"/>
      <c r="C311" s="432" t="s">
        <v>955</v>
      </c>
      <c r="D311" s="432"/>
      <c r="E311" s="254"/>
      <c r="F311" s="254"/>
      <c r="G311" s="254"/>
      <c r="H311" s="254"/>
      <c r="I311" s="254"/>
      <c r="J311" s="254"/>
      <c r="K311" s="255"/>
      <c r="L311" s="255"/>
      <c r="M311" s="255"/>
      <c r="N311" s="255"/>
    </row>
    <row r="312" spans="1:14" s="112" customFormat="1" ht="105.65" customHeight="1">
      <c r="A312" s="186"/>
      <c r="B312" s="256"/>
      <c r="C312" s="433" t="str">
        <f>'Sheet7 (7)'!C23</f>
        <v xml:space="preserve">                                    </v>
      </c>
      <c r="D312" s="434"/>
      <c r="E312" s="434"/>
      <c r="F312" s="434"/>
      <c r="G312" s="434"/>
      <c r="H312" s="434"/>
      <c r="I312" s="434"/>
      <c r="J312" s="434"/>
      <c r="K312" s="434"/>
      <c r="L312" s="434"/>
      <c r="M312" s="435"/>
      <c r="N312" s="255"/>
    </row>
    <row r="313" spans="1:14" s="112" customFormat="1" ht="13.75" customHeight="1">
      <c r="A313" s="186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255"/>
    </row>
    <row r="314" spans="1:14" s="112" customFormat="1" ht="13.75" customHeight="1">
      <c r="A314" s="186"/>
      <c r="B314" s="11" t="s">
        <v>1252</v>
      </c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255"/>
    </row>
    <row r="315" spans="1:14" s="111" customFormat="1" ht="13.75" customHeight="1" thickBot="1">
      <c r="A315" s="185"/>
      <c r="B315" s="257"/>
      <c r="C315" s="257"/>
      <c r="D315" s="257"/>
      <c r="E315" s="257"/>
      <c r="F315" s="257"/>
      <c r="G315" s="257"/>
      <c r="H315" s="257"/>
      <c r="I315" s="257"/>
      <c r="J315" s="257"/>
      <c r="K315" s="257"/>
      <c r="L315" s="257"/>
      <c r="M315" s="257"/>
      <c r="N315" s="252"/>
    </row>
    <row r="316" spans="1:14" ht="350" customHeight="1" thickBot="1">
      <c r="B316" s="466" t="str">
        <f>'Sheet7 (7)'!C33</f>
        <v/>
      </c>
      <c r="C316" s="467"/>
      <c r="D316" s="467"/>
      <c r="E316" s="467"/>
      <c r="F316" s="467"/>
      <c r="G316" s="467"/>
      <c r="H316" s="467"/>
      <c r="I316" s="467"/>
      <c r="J316" s="467"/>
      <c r="K316" s="467"/>
      <c r="L316" s="467"/>
      <c r="M316" s="468"/>
    </row>
    <row r="317" spans="1:14" ht="13.75" customHeight="1"/>
    <row r="318" spans="1:14" ht="13.75" customHeight="1">
      <c r="B318" s="11" t="s">
        <v>945</v>
      </c>
    </row>
    <row r="319" spans="1:14" ht="13.75" customHeight="1">
      <c r="B319" s="258"/>
      <c r="C319" s="258"/>
      <c r="D319" s="258"/>
      <c r="E319" s="258"/>
      <c r="F319" s="258"/>
      <c r="G319" s="258"/>
      <c r="H319" s="258"/>
      <c r="I319" s="258"/>
      <c r="J319" s="258"/>
      <c r="K319" s="258"/>
      <c r="L319" s="258"/>
      <c r="M319" s="258"/>
    </row>
    <row r="320" spans="1:14" ht="13.75" customHeight="1">
      <c r="B320" s="457" t="str">
        <f>Sheet4!G36</f>
        <v>Pass FA</v>
      </c>
      <c r="C320" s="458"/>
      <c r="D320" s="458"/>
      <c r="E320" s="458"/>
      <c r="F320" s="458"/>
      <c r="G320" s="458"/>
      <c r="H320" s="458"/>
      <c r="I320" s="458"/>
      <c r="J320" s="458"/>
      <c r="K320" s="458"/>
      <c r="L320" s="458"/>
      <c r="M320" s="459"/>
    </row>
    <row r="321" spans="2:13" ht="13.75" customHeight="1">
      <c r="B321" s="463"/>
      <c r="C321" s="464"/>
      <c r="D321" s="464"/>
      <c r="E321" s="464"/>
      <c r="F321" s="464"/>
      <c r="G321" s="464"/>
      <c r="H321" s="464"/>
      <c r="I321" s="464"/>
      <c r="J321" s="464"/>
      <c r="K321" s="464"/>
      <c r="L321" s="464"/>
      <c r="M321" s="465"/>
    </row>
    <row r="322" spans="2:13">
      <c r="B322" s="259"/>
      <c r="C322" s="259"/>
      <c r="D322" s="259"/>
      <c r="E322" s="259"/>
      <c r="F322" s="259"/>
      <c r="G322" s="259"/>
      <c r="H322" s="259"/>
      <c r="I322" s="259"/>
      <c r="J322" s="259"/>
      <c r="K322" s="259"/>
      <c r="L322" s="259"/>
      <c r="M322" s="259"/>
    </row>
    <row r="323" spans="2:13" hidden="1">
      <c r="B323" s="457" t="str">
        <f>Sheet4!G39</f>
        <v>Duration of Accreditation/Compliance Evaluation:
Duration of accreditation is 5 years (based on student cohort).
Compliance evaluation/monitoring will be conducted within the accreditation period (if necessary).  
Process of FA Re-application &amp; Compliance Evaluation:
Normal FA and compliance evaluation procedures.</v>
      </c>
      <c r="C323" s="458"/>
      <c r="D323" s="458"/>
      <c r="E323" s="458"/>
      <c r="F323" s="458"/>
      <c r="G323" s="458"/>
      <c r="H323" s="458"/>
      <c r="I323" s="458"/>
      <c r="J323" s="458"/>
      <c r="K323" s="458"/>
      <c r="L323" s="458"/>
      <c r="M323" s="459"/>
    </row>
    <row r="324" spans="2:13" hidden="1">
      <c r="B324" s="460"/>
      <c r="C324" s="461"/>
      <c r="D324" s="461"/>
      <c r="E324" s="461"/>
      <c r="F324" s="461"/>
      <c r="G324" s="461"/>
      <c r="H324" s="461"/>
      <c r="I324" s="461"/>
      <c r="J324" s="461"/>
      <c r="K324" s="461"/>
      <c r="L324" s="461"/>
      <c r="M324" s="462"/>
    </row>
    <row r="325" spans="2:13" hidden="1">
      <c r="B325" s="463"/>
      <c r="C325" s="464"/>
      <c r="D325" s="464"/>
      <c r="E325" s="464"/>
      <c r="F325" s="464"/>
      <c r="G325" s="464"/>
      <c r="H325" s="464"/>
      <c r="I325" s="464"/>
      <c r="J325" s="464"/>
      <c r="K325" s="464"/>
      <c r="L325" s="464"/>
      <c r="M325" s="465"/>
    </row>
    <row r="326" spans="2:13">
      <c r="B326" s="260"/>
      <c r="C326" s="260"/>
      <c r="D326" s="260"/>
      <c r="E326" s="260"/>
      <c r="F326" s="260"/>
      <c r="G326" s="260"/>
      <c r="H326" s="260"/>
      <c r="I326" s="260"/>
      <c r="J326" s="260"/>
      <c r="K326" s="260"/>
      <c r="L326" s="260"/>
      <c r="M326" s="260"/>
    </row>
    <row r="327" spans="2:13">
      <c r="B327" s="260"/>
      <c r="C327" s="260"/>
      <c r="D327" s="260"/>
      <c r="E327" s="260"/>
      <c r="F327" s="260"/>
      <c r="G327" s="260"/>
      <c r="H327" s="260"/>
      <c r="I327" s="260"/>
      <c r="J327" s="260"/>
      <c r="K327" s="260"/>
      <c r="L327" s="260"/>
      <c r="M327" s="260"/>
    </row>
    <row r="328" spans="2:13">
      <c r="B328" s="260"/>
      <c r="C328" s="260"/>
      <c r="D328" s="260"/>
      <c r="E328" s="260"/>
      <c r="F328" s="260"/>
      <c r="G328" s="260"/>
      <c r="H328" s="260"/>
      <c r="I328" s="260"/>
      <c r="J328" s="260"/>
      <c r="K328" s="260"/>
      <c r="L328" s="260"/>
      <c r="M328" s="260"/>
    </row>
    <row r="329" spans="2:13">
      <c r="B329" s="260"/>
      <c r="C329" s="260"/>
      <c r="D329" s="260"/>
      <c r="E329" s="260"/>
      <c r="F329" s="260"/>
      <c r="G329" s="260"/>
      <c r="H329" s="260"/>
      <c r="I329" s="260"/>
      <c r="J329" s="260"/>
      <c r="K329" s="260"/>
      <c r="L329" s="260"/>
      <c r="M329" s="260"/>
    </row>
    <row r="330" spans="2:13">
      <c r="B330" s="260"/>
      <c r="C330" s="260"/>
      <c r="D330" s="260"/>
      <c r="E330" s="260"/>
      <c r="F330" s="260"/>
      <c r="G330" s="260"/>
      <c r="H330" s="260"/>
      <c r="I330" s="260"/>
      <c r="J330" s="260"/>
      <c r="K330" s="260"/>
      <c r="L330" s="260"/>
      <c r="M330" s="260"/>
    </row>
  </sheetData>
  <sheetProtection algorithmName="SHA-512" hashValue="IcwJwdhD2gJQrLeWN/Qrr+Nber4p9W9t78BNKVt1Yq2Gm+1aOVIBf8iQebGMmk4MvdWroyq92zqvgc77Y7FQ4A==" saltValue="q/iYy97WO/Yr7air/Uw7Jw==" spinCount="100000" sheet="1" objects="1" scenarios="1" selectLockedCells="1"/>
  <mergeCells count="168">
    <mergeCell ref="F85:M85"/>
    <mergeCell ref="B104:M104"/>
    <mergeCell ref="B105:M114"/>
    <mergeCell ref="E89:F89"/>
    <mergeCell ref="J89:M89"/>
    <mergeCell ref="E97:M97"/>
    <mergeCell ref="B99:D99"/>
    <mergeCell ref="E99:M99"/>
    <mergeCell ref="C275:M275"/>
    <mergeCell ref="C274:D274"/>
    <mergeCell ref="C271:M271"/>
    <mergeCell ref="C204:D204"/>
    <mergeCell ref="C206:D206"/>
    <mergeCell ref="C222:D222"/>
    <mergeCell ref="C224:D224"/>
    <mergeCell ref="C235:M235"/>
    <mergeCell ref="C243:M243"/>
    <mergeCell ref="C245:M245"/>
    <mergeCell ref="C247:M247"/>
    <mergeCell ref="C251:M251"/>
    <mergeCell ref="C135:M135"/>
    <mergeCell ref="C139:M139"/>
    <mergeCell ref="C141:M141"/>
    <mergeCell ref="C143:M143"/>
    <mergeCell ref="C140:D140"/>
    <mergeCell ref="C142:D142"/>
    <mergeCell ref="C157:D157"/>
    <mergeCell ref="C149:D149"/>
    <mergeCell ref="C279:M279"/>
    <mergeCell ref="C281:M281"/>
    <mergeCell ref="C283:M283"/>
    <mergeCell ref="C287:M287"/>
    <mergeCell ref="C289:M289"/>
    <mergeCell ref="C278:D278"/>
    <mergeCell ref="C280:D280"/>
    <mergeCell ref="C282:D282"/>
    <mergeCell ref="C211:M211"/>
    <mergeCell ref="C213:M213"/>
    <mergeCell ref="C215:M215"/>
    <mergeCell ref="C223:M223"/>
    <mergeCell ref="C225:M225"/>
    <mergeCell ref="C210:D210"/>
    <mergeCell ref="C212:D212"/>
    <mergeCell ref="C165:D165"/>
    <mergeCell ref="C166:M166"/>
    <mergeCell ref="C168:M168"/>
    <mergeCell ref="C170:M170"/>
    <mergeCell ref="C179:M179"/>
    <mergeCell ref="B323:M325"/>
    <mergeCell ref="C307:D307"/>
    <mergeCell ref="C309:D309"/>
    <mergeCell ref="C311:D311"/>
    <mergeCell ref="C294:D294"/>
    <mergeCell ref="C296:D296"/>
    <mergeCell ref="C298:D298"/>
    <mergeCell ref="C286:D286"/>
    <mergeCell ref="C288:D288"/>
    <mergeCell ref="C290:D290"/>
    <mergeCell ref="C299:M299"/>
    <mergeCell ref="C308:M308"/>
    <mergeCell ref="C310:M310"/>
    <mergeCell ref="C312:M312"/>
    <mergeCell ref="C295:M295"/>
    <mergeCell ref="C297:M297"/>
    <mergeCell ref="B316:M316"/>
    <mergeCell ref="C291:M291"/>
    <mergeCell ref="B320:M321"/>
    <mergeCell ref="C199:M199"/>
    <mergeCell ref="C203:M203"/>
    <mergeCell ref="C167:D167"/>
    <mergeCell ref="C169:D169"/>
    <mergeCell ref="C214:D214"/>
    <mergeCell ref="C202:D202"/>
    <mergeCell ref="C226:D226"/>
    <mergeCell ref="C227:M227"/>
    <mergeCell ref="C205:M205"/>
    <mergeCell ref="C207:M207"/>
    <mergeCell ref="C273:M273"/>
    <mergeCell ref="C250:D250"/>
    <mergeCell ref="C252:D252"/>
    <mergeCell ref="C254:D254"/>
    <mergeCell ref="C242:D242"/>
    <mergeCell ref="C244:D244"/>
    <mergeCell ref="C246:D246"/>
    <mergeCell ref="C230:D230"/>
    <mergeCell ref="C232:D232"/>
    <mergeCell ref="C234:D234"/>
    <mergeCell ref="C270:D270"/>
    <mergeCell ref="C272:D272"/>
    <mergeCell ref="C253:M253"/>
    <mergeCell ref="C255:M255"/>
    <mergeCell ref="C259:M259"/>
    <mergeCell ref="C261:M261"/>
    <mergeCell ref="C258:D258"/>
    <mergeCell ref="C260:D260"/>
    <mergeCell ref="C231:M231"/>
    <mergeCell ref="C233:M233"/>
    <mergeCell ref="C262:D262"/>
    <mergeCell ref="C263:M263"/>
    <mergeCell ref="C151:D151"/>
    <mergeCell ref="C153:D153"/>
    <mergeCell ref="C160:M160"/>
    <mergeCell ref="C162:M162"/>
    <mergeCell ref="C194:D194"/>
    <mergeCell ref="C196:D196"/>
    <mergeCell ref="C198:D198"/>
    <mergeCell ref="C186:D186"/>
    <mergeCell ref="C188:D188"/>
    <mergeCell ref="C190:D190"/>
    <mergeCell ref="C195:M195"/>
    <mergeCell ref="C197:M197"/>
    <mergeCell ref="C180:D180"/>
    <mergeCell ref="C182:D182"/>
    <mergeCell ref="C189:M189"/>
    <mergeCell ref="C191:M191"/>
    <mergeCell ref="C178:D178"/>
    <mergeCell ref="C161:D161"/>
    <mergeCell ref="C181:M181"/>
    <mergeCell ref="C183:M183"/>
    <mergeCell ref="C187:M187"/>
    <mergeCell ref="E8:M8"/>
    <mergeCell ref="E9:M9"/>
    <mergeCell ref="E13:M13"/>
    <mergeCell ref="E15:M15"/>
    <mergeCell ref="E11:F11"/>
    <mergeCell ref="J11:M11"/>
    <mergeCell ref="C132:D132"/>
    <mergeCell ref="C126:D126"/>
    <mergeCell ref="C130:D130"/>
    <mergeCell ref="C122:D122"/>
    <mergeCell ref="C124:D124"/>
    <mergeCell ref="C123:M123"/>
    <mergeCell ref="C125:M125"/>
    <mergeCell ref="C127:M127"/>
    <mergeCell ref="C131:M131"/>
    <mergeCell ref="E34:G34"/>
    <mergeCell ref="C36:M37"/>
    <mergeCell ref="E20:M20"/>
    <mergeCell ref="E78:M78"/>
    <mergeCell ref="E68:M68"/>
    <mergeCell ref="E70:M70"/>
    <mergeCell ref="E72:M72"/>
    <mergeCell ref="E74:M74"/>
    <mergeCell ref="E76:M76"/>
    <mergeCell ref="C134:D134"/>
    <mergeCell ref="C133:M133"/>
    <mergeCell ref="C159:D159"/>
    <mergeCell ref="E87:M87"/>
    <mergeCell ref="F94:G94"/>
    <mergeCell ref="H94:I94"/>
    <mergeCell ref="J94:K94"/>
    <mergeCell ref="L94:M94"/>
    <mergeCell ref="F95:M95"/>
    <mergeCell ref="F91:I91"/>
    <mergeCell ref="J91:M91"/>
    <mergeCell ref="F93:G93"/>
    <mergeCell ref="F92:G92"/>
    <mergeCell ref="H92:I92"/>
    <mergeCell ref="J92:K92"/>
    <mergeCell ref="L92:M92"/>
    <mergeCell ref="H93:I93"/>
    <mergeCell ref="J93:K93"/>
    <mergeCell ref="L93:M93"/>
    <mergeCell ref="C150:M150"/>
    <mergeCell ref="C152:M152"/>
    <mergeCell ref="C154:M154"/>
    <mergeCell ref="C158:M158"/>
    <mergeCell ref="C138:D138"/>
  </mergeCells>
  <printOptions horizontalCentered="1"/>
  <pageMargins left="0.19685039370078741" right="0.19685039370078741" top="0.35433070866141736" bottom="0.35433070866141736" header="0.31496062992125984" footer="0.31496062992125984"/>
  <pageSetup paperSize="9" scale="77" orientation="portrait" r:id="rId1"/>
  <headerFooter>
    <oddFooter>&amp;C&amp;P</oddFooter>
  </headerFooter>
  <rowBreaks count="13" manualBreakCount="13">
    <brk id="63" max="13" man="1"/>
    <brk id="115" max="13" man="1"/>
    <brk id="136" max="13" man="1"/>
    <brk id="155" max="13" man="1"/>
    <brk id="173" max="13" man="1"/>
    <brk id="192" max="13" man="1"/>
    <brk id="208" max="13" man="1"/>
    <brk id="228" max="13" man="1"/>
    <brk id="248" max="13" man="1"/>
    <brk id="265" max="13" man="1"/>
    <brk id="284" max="13" man="1"/>
    <brk id="302" max="13" man="1"/>
    <brk id="328" max="16383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N340"/>
  <sheetViews>
    <sheetView showGridLines="0" showRowColHeaders="0" showRuler="0" zoomScaleNormal="100" zoomScaleSheetLayoutView="30" zoomScalePageLayoutView="90" workbookViewId="0">
      <selection activeCell="B302" sqref="B302:M302"/>
    </sheetView>
  </sheetViews>
  <sheetFormatPr defaultRowHeight="14.5"/>
  <cols>
    <col min="1" max="1" width="1.90625" style="1" customWidth="1"/>
    <col min="2" max="2" width="4.453125" style="1" customWidth="1"/>
    <col min="3" max="13" width="8.1796875" style="1" customWidth="1"/>
    <col min="14" max="14" width="3.6328125" style="1" customWidth="1"/>
    <col min="21" max="21" width="8.90625" customWidth="1"/>
  </cols>
  <sheetData>
    <row r="1" spans="2:14" ht="2.4" customHeight="1"/>
    <row r="2" spans="2:14" ht="2.4" customHeight="1"/>
    <row r="3" spans="2:14" ht="2.4" customHeight="1"/>
    <row r="4" spans="2:14" ht="2.4" customHeight="1"/>
    <row r="5" spans="2:14">
      <c r="H5" s="7" t="s">
        <v>1127</v>
      </c>
    </row>
    <row r="6" spans="2:14" ht="30" customHeight="1">
      <c r="H6" s="182" t="str">
        <f>IF('Sheet4 (2)'!Q13=1,"(Higher Education Provider Evaluation Report)",IF('Sheet4 (2)'!Q13=3,"(MQA Panel of Assessor Evaluation Report)",""))</f>
        <v/>
      </c>
    </row>
    <row r="8" spans="2:14">
      <c r="B8" s="11" t="s">
        <v>929</v>
      </c>
      <c r="C8" s="11"/>
      <c r="D8" s="11"/>
      <c r="E8" s="436" t="str">
        <f>'Sheet4 (2)'!H7</f>
        <v>TEST1</v>
      </c>
      <c r="F8" s="437"/>
      <c r="G8" s="437"/>
      <c r="H8" s="437"/>
      <c r="I8" s="437"/>
      <c r="J8" s="437"/>
      <c r="K8" s="437"/>
      <c r="L8" s="437"/>
      <c r="M8" s="438"/>
      <c r="N8" s="11"/>
    </row>
    <row r="9" spans="2:14">
      <c r="B9" s="11" t="s">
        <v>1220</v>
      </c>
      <c r="C9" s="11"/>
      <c r="D9" s="11"/>
      <c r="E9" s="442" t="str">
        <f>'Sheet4 (2)'!H9</f>
        <v>TEST1</v>
      </c>
      <c r="F9" s="442"/>
      <c r="G9" s="442"/>
      <c r="H9" s="442"/>
      <c r="I9" s="442"/>
      <c r="J9" s="442"/>
      <c r="K9" s="442"/>
      <c r="L9" s="442"/>
      <c r="M9" s="442"/>
      <c r="N9" s="11"/>
    </row>
    <row r="10" spans="2:14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2:14">
      <c r="B11" s="11" t="s">
        <v>930</v>
      </c>
      <c r="C11" s="11"/>
      <c r="D11" s="11"/>
      <c r="E11" s="436" t="str">
        <f>'Sheet4 (2)'!H11</f>
        <v>FA1111</v>
      </c>
      <c r="F11" s="438"/>
      <c r="G11" s="11"/>
      <c r="H11" s="11" t="s">
        <v>931</v>
      </c>
      <c r="I11" s="242"/>
      <c r="J11" s="443">
        <f>IF('Sheet4 (2)'!M15="","",'Sheet4 (2)'!M15)</f>
        <v>43567</v>
      </c>
      <c r="K11" s="444"/>
      <c r="L11" s="444"/>
      <c r="M11" s="445"/>
      <c r="N11" s="11"/>
    </row>
    <row r="12" spans="2:14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2:14">
      <c r="B13" s="11" t="s">
        <v>1245</v>
      </c>
      <c r="C13" s="11"/>
      <c r="D13" s="11"/>
      <c r="E13" s="436" t="str">
        <f>'Sheet4 (2)'!H17</f>
        <v>TEST1</v>
      </c>
      <c r="F13" s="437"/>
      <c r="G13" s="437"/>
      <c r="H13" s="437"/>
      <c r="I13" s="437"/>
      <c r="J13" s="437"/>
      <c r="K13" s="437"/>
      <c r="L13" s="437"/>
      <c r="M13" s="438"/>
      <c r="N13" s="11"/>
    </row>
    <row r="14" spans="2:14" ht="14.5" customHeight="1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</row>
    <row r="15" spans="2:14" ht="44" customHeight="1">
      <c r="B15" s="243" t="s">
        <v>1246</v>
      </c>
      <c r="C15" s="243"/>
      <c r="D15" s="243"/>
      <c r="E15" s="433" t="str">
        <f>'Sheet4 (2)'!H22</f>
        <v>TEST1</v>
      </c>
      <c r="F15" s="434"/>
      <c r="G15" s="434"/>
      <c r="H15" s="434"/>
      <c r="I15" s="434"/>
      <c r="J15" s="434"/>
      <c r="K15" s="434"/>
      <c r="L15" s="434"/>
      <c r="M15" s="435"/>
      <c r="N15" s="11"/>
    </row>
    <row r="16" spans="2:14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7" spans="2:14">
      <c r="B17" s="107"/>
      <c r="C17" s="107"/>
      <c r="D17" s="107"/>
      <c r="E17" s="107"/>
      <c r="F17" s="107"/>
      <c r="G17" s="244"/>
      <c r="H17" s="244"/>
      <c r="I17" s="244"/>
      <c r="J17" s="244"/>
      <c r="K17" s="244"/>
      <c r="L17" s="244"/>
      <c r="M17" s="244"/>
      <c r="N17" s="11"/>
    </row>
    <row r="18" spans="2:14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</row>
    <row r="19" spans="2:14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</row>
    <row r="20" spans="2:14">
      <c r="B20" s="11" t="s">
        <v>932</v>
      </c>
      <c r="C20" s="11"/>
      <c r="D20" s="11"/>
      <c r="E20" s="436" t="str">
        <f>'Sheet4 (2)'!H57</f>
        <v>TEST1</v>
      </c>
      <c r="F20" s="437"/>
      <c r="G20" s="437"/>
      <c r="H20" s="437"/>
      <c r="I20" s="437"/>
      <c r="J20" s="437"/>
      <c r="K20" s="437"/>
      <c r="L20" s="437"/>
      <c r="M20" s="438"/>
      <c r="N20" s="11"/>
    </row>
    <row r="21" spans="2:14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2:14"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</row>
    <row r="23" spans="2:14" ht="14.5" customHeight="1">
      <c r="B23" s="11" t="s">
        <v>933</v>
      </c>
      <c r="C23" s="11" t="s">
        <v>1099</v>
      </c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</row>
    <row r="24" spans="2:14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</row>
    <row r="25" spans="2:14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</row>
    <row r="26" spans="2:14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</row>
    <row r="27" spans="2:14">
      <c r="B27" s="11" t="s">
        <v>934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</row>
    <row r="28" spans="2:14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</row>
    <row r="29" spans="2:14"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</row>
    <row r="30" spans="2:14">
      <c r="B30" s="11"/>
      <c r="C30" s="11" t="s">
        <v>1128</v>
      </c>
      <c r="D30" s="11" t="s">
        <v>935</v>
      </c>
      <c r="E30" s="11"/>
      <c r="F30" s="11"/>
      <c r="G30" s="11"/>
      <c r="H30" s="11"/>
      <c r="I30" s="11"/>
      <c r="J30" s="11"/>
      <c r="K30" s="11"/>
      <c r="L30" s="11"/>
      <c r="M30" s="11"/>
      <c r="N30" s="11"/>
    </row>
    <row r="31" spans="2:14"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</row>
    <row r="32" spans="2:14"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</row>
    <row r="33" spans="2:14">
      <c r="B33" s="11"/>
      <c r="C33" s="11" t="s">
        <v>1129</v>
      </c>
      <c r="D33" s="245" t="str">
        <f>IF('Sheet4 (2)'!Q13=1,E8,IF('Sheet4 (2)'!Q13=3,"The Panel of Assessors that visited "&amp;E8,IF('Sheet4 (2)'!Q13=4,"The Panel of Assessors that evaluated the document from "&amp;E8,"")))</f>
        <v/>
      </c>
      <c r="E33" s="11"/>
      <c r="F33" s="11"/>
      <c r="G33" s="11"/>
      <c r="H33" s="11"/>
      <c r="I33" s="11"/>
      <c r="J33" s="11"/>
      <c r="K33" s="11"/>
      <c r="L33" s="11"/>
      <c r="M33" s="11"/>
      <c r="N33" s="11"/>
    </row>
    <row r="34" spans="2:14">
      <c r="B34" s="11"/>
      <c r="C34" s="11"/>
      <c r="D34" s="247" t="str">
        <f>IF('Sheet4 (2)'!Q13=3,"on the ",IF('Sheet4 (2)'!Q13=4,"",""))</f>
        <v/>
      </c>
      <c r="E34" s="446" t="str">
        <f>IF('Sheet4 (2)'!Q13=3,G17,IF('Sheet4 (2)'!Q13=4,"",""))</f>
        <v/>
      </c>
      <c r="F34" s="446"/>
      <c r="G34" s="446"/>
      <c r="H34" s="248"/>
      <c r="I34" s="11"/>
      <c r="J34" s="11"/>
      <c r="K34" s="11"/>
      <c r="L34" s="11"/>
      <c r="M34" s="11"/>
      <c r="N34" s="11"/>
    </row>
    <row r="35" spans="2:14"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</row>
    <row r="36" spans="2:14" ht="14.4" customHeight="1">
      <c r="B36" s="11"/>
      <c r="C36" s="447" t="str">
        <f>D33&amp;" "&amp;" is please to provide the following report of its finding and conclusions. "</f>
        <v xml:space="preserve">  is please to provide the following report of its finding and conclusions. </v>
      </c>
      <c r="D36" s="447"/>
      <c r="E36" s="447"/>
      <c r="F36" s="447"/>
      <c r="G36" s="447"/>
      <c r="H36" s="447"/>
      <c r="I36" s="447"/>
      <c r="J36" s="447"/>
      <c r="K36" s="447"/>
      <c r="L36" s="447"/>
      <c r="M36" s="447"/>
      <c r="N36" s="11"/>
    </row>
    <row r="37" spans="2:14" ht="14.4" customHeight="1">
      <c r="B37" s="11"/>
      <c r="C37" s="447"/>
      <c r="D37" s="447"/>
      <c r="E37" s="447"/>
      <c r="F37" s="447"/>
      <c r="G37" s="447"/>
      <c r="H37" s="447"/>
      <c r="I37" s="447"/>
      <c r="J37" s="447"/>
      <c r="K37" s="447"/>
      <c r="L37" s="447"/>
      <c r="M37" s="447"/>
      <c r="N37" s="11"/>
    </row>
    <row r="38" spans="2:14"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</row>
    <row r="39" spans="2:14"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</row>
    <row r="40" spans="2:14">
      <c r="B40" s="11"/>
      <c r="C40" s="11" t="s">
        <v>1120</v>
      </c>
      <c r="D40" s="11"/>
      <c r="E40" s="11"/>
      <c r="F40" s="11" t="s">
        <v>1122</v>
      </c>
      <c r="G40" s="11"/>
      <c r="H40" s="11"/>
      <c r="I40" s="11"/>
      <c r="J40" s="11"/>
      <c r="K40" s="11"/>
      <c r="L40" s="11"/>
      <c r="M40" s="11"/>
      <c r="N40" s="11"/>
    </row>
    <row r="41" spans="2:14">
      <c r="B41" s="11"/>
      <c r="C41" s="11" t="str">
        <f>'Sheet4 (2)'!E57</f>
        <v>Name of Assessor1 (Chair)</v>
      </c>
      <c r="D41" s="11"/>
      <c r="E41" s="11"/>
      <c r="F41" s="11" t="str">
        <f>'Sheet4 (2)'!H57</f>
        <v>TEST1</v>
      </c>
      <c r="G41" s="11"/>
      <c r="H41" s="11"/>
      <c r="I41" s="11"/>
      <c r="J41" s="11"/>
      <c r="K41" s="11"/>
      <c r="L41" s="11"/>
      <c r="M41" s="11"/>
      <c r="N41" s="11"/>
    </row>
    <row r="42" spans="2:14">
      <c r="B42" s="11"/>
      <c r="C42" s="11" t="s">
        <v>1279</v>
      </c>
      <c r="D42" s="11"/>
      <c r="E42" s="11"/>
      <c r="F42" s="249" t="str">
        <f>'Sheet4 (2)'!H59</f>
        <v>TEST1</v>
      </c>
      <c r="G42" s="11"/>
      <c r="H42" s="11"/>
      <c r="I42" s="11"/>
      <c r="J42" s="11"/>
      <c r="K42" s="11"/>
      <c r="L42" s="11"/>
      <c r="M42" s="11"/>
      <c r="N42" s="11"/>
    </row>
    <row r="43" spans="2:14">
      <c r="B43" s="11"/>
      <c r="C43" s="11" t="s">
        <v>1280</v>
      </c>
      <c r="D43" s="11"/>
      <c r="E43" s="11"/>
      <c r="F43" s="11" t="str">
        <f>'Sheet4 (2)'!H61</f>
        <v>TEST1</v>
      </c>
      <c r="G43" s="11"/>
      <c r="H43" s="11"/>
      <c r="I43" s="11"/>
      <c r="J43" s="11"/>
      <c r="K43" s="11"/>
      <c r="L43" s="11"/>
      <c r="M43" s="11"/>
      <c r="N43" s="11"/>
    </row>
    <row r="44" spans="2:14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</row>
    <row r="45" spans="2:14"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</row>
    <row r="46" spans="2:14">
      <c r="B46" s="11"/>
      <c r="C46" s="11" t="s">
        <v>1120</v>
      </c>
      <c r="D46" s="11"/>
      <c r="E46" s="11"/>
      <c r="F46" s="11" t="s">
        <v>1122</v>
      </c>
      <c r="G46" s="11"/>
      <c r="H46" s="11"/>
      <c r="I46" s="11"/>
      <c r="J46" s="11"/>
      <c r="K46" s="11"/>
      <c r="L46" s="11"/>
      <c r="M46" s="11"/>
      <c r="N46" s="11"/>
    </row>
    <row r="47" spans="2:14">
      <c r="B47" s="11"/>
      <c r="C47" s="11" t="str">
        <f>'Sheet4 (2)'!E63</f>
        <v>Name of Assessor2</v>
      </c>
      <c r="D47" s="11"/>
      <c r="E47" s="11"/>
      <c r="F47" s="11" t="str">
        <f>'Sheet4 (2)'!H63</f>
        <v>TEST1</v>
      </c>
      <c r="G47" s="11"/>
      <c r="H47" s="11"/>
      <c r="I47" s="11"/>
      <c r="J47" s="11"/>
      <c r="K47" s="11"/>
      <c r="L47" s="11"/>
      <c r="M47" s="11"/>
      <c r="N47" s="11"/>
    </row>
    <row r="48" spans="2:14">
      <c r="B48" s="11"/>
      <c r="C48" s="11" t="s">
        <v>1279</v>
      </c>
      <c r="D48" s="11"/>
      <c r="E48" s="11"/>
      <c r="F48" s="249" t="str">
        <f>'Sheet4 (2)'!H65</f>
        <v>TEST1</v>
      </c>
      <c r="G48" s="11"/>
      <c r="H48" s="11"/>
      <c r="I48" s="11"/>
      <c r="J48" s="11"/>
      <c r="K48" s="11"/>
      <c r="L48" s="11"/>
      <c r="M48" s="11"/>
      <c r="N48" s="11"/>
    </row>
    <row r="49" spans="2:14">
      <c r="B49" s="11"/>
      <c r="C49" s="11" t="s">
        <v>1280</v>
      </c>
      <c r="D49" s="11"/>
      <c r="E49" s="11"/>
      <c r="F49" s="11" t="str">
        <f>'Sheet4 (2)'!H67</f>
        <v>TEST1</v>
      </c>
      <c r="G49" s="11"/>
      <c r="H49" s="11"/>
      <c r="I49" s="11"/>
      <c r="J49" s="11"/>
      <c r="K49" s="11"/>
      <c r="L49" s="11"/>
      <c r="M49" s="11"/>
      <c r="N49" s="11"/>
    </row>
    <row r="50" spans="2:14"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</row>
    <row r="51" spans="2:14"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</row>
    <row r="52" spans="2:14">
      <c r="B52" s="11"/>
      <c r="C52" s="11" t="s">
        <v>1121</v>
      </c>
      <c r="D52" s="11"/>
      <c r="E52" s="11"/>
      <c r="F52" s="11" t="s">
        <v>1122</v>
      </c>
      <c r="G52" s="11"/>
      <c r="H52" s="11"/>
      <c r="I52" s="11"/>
      <c r="J52" s="11"/>
      <c r="K52" s="11"/>
      <c r="L52" s="11"/>
      <c r="M52" s="11"/>
      <c r="N52" s="11"/>
    </row>
    <row r="53" spans="2:14">
      <c r="B53" s="11"/>
      <c r="C53" s="11" t="str">
        <f>'Sheet4 (2)'!E69</f>
        <v>Name of Assessor3</v>
      </c>
      <c r="D53" s="11"/>
      <c r="E53" s="11"/>
      <c r="F53" s="11" t="str">
        <f>'Sheet4 (2)'!H69</f>
        <v>TEST1</v>
      </c>
      <c r="G53" s="11"/>
      <c r="H53" s="11"/>
      <c r="I53" s="11"/>
      <c r="J53" s="11"/>
      <c r="K53" s="11"/>
      <c r="L53" s="11"/>
      <c r="M53" s="11"/>
      <c r="N53" s="11"/>
    </row>
    <row r="54" spans="2:14">
      <c r="B54" s="11"/>
      <c r="C54" s="11" t="s">
        <v>1279</v>
      </c>
      <c r="D54" s="11"/>
      <c r="E54" s="11"/>
      <c r="F54" s="249" t="str">
        <f>'Sheet4 (2)'!H71</f>
        <v>TEST1</v>
      </c>
      <c r="G54" s="11"/>
      <c r="H54" s="11"/>
      <c r="I54" s="11"/>
      <c r="J54" s="11"/>
      <c r="K54" s="11"/>
      <c r="L54" s="11"/>
      <c r="M54" s="11"/>
      <c r="N54" s="11"/>
    </row>
    <row r="55" spans="2:14">
      <c r="B55" s="11"/>
      <c r="C55" s="11" t="s">
        <v>1280</v>
      </c>
      <c r="D55" s="11"/>
      <c r="E55" s="11"/>
      <c r="F55" s="11" t="str">
        <f>'Sheet4 (2)'!H73</f>
        <v>TEST1</v>
      </c>
      <c r="G55" s="11"/>
      <c r="H55" s="11"/>
      <c r="I55" s="11"/>
      <c r="J55" s="11"/>
      <c r="K55" s="11"/>
      <c r="L55" s="11"/>
      <c r="M55" s="11"/>
      <c r="N55" s="11"/>
    </row>
    <row r="56" spans="2:14"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</row>
    <row r="57" spans="2:14"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</row>
    <row r="58" spans="2:14">
      <c r="B58" s="11"/>
      <c r="C58" s="11" t="s">
        <v>1121</v>
      </c>
      <c r="D58" s="11"/>
      <c r="E58" s="11"/>
      <c r="F58" s="11" t="s">
        <v>1122</v>
      </c>
      <c r="G58" s="11"/>
      <c r="H58" s="11"/>
      <c r="I58" s="11"/>
      <c r="J58" s="11"/>
      <c r="K58" s="11"/>
      <c r="L58" s="11"/>
      <c r="M58" s="11"/>
      <c r="N58" s="11"/>
    </row>
    <row r="59" spans="2:14">
      <c r="B59" s="11"/>
      <c r="C59" s="11" t="str">
        <f>'Sheet4 (2)'!E75</f>
        <v>Name of Assessor4</v>
      </c>
      <c r="D59" s="11"/>
      <c r="E59" s="11"/>
      <c r="F59" s="11" t="str">
        <f>'Sheet4 (2)'!H75</f>
        <v>TEST1</v>
      </c>
      <c r="G59" s="11"/>
      <c r="H59" s="11"/>
      <c r="I59" s="11"/>
      <c r="J59" s="11"/>
      <c r="K59" s="11"/>
      <c r="L59" s="11"/>
      <c r="M59" s="11"/>
      <c r="N59" s="11"/>
    </row>
    <row r="60" spans="2:14">
      <c r="B60" s="11"/>
      <c r="C60" s="11" t="s">
        <v>1279</v>
      </c>
      <c r="D60" s="11"/>
      <c r="E60" s="11"/>
      <c r="F60" s="249" t="str">
        <f>'Sheet4 (2)'!H77</f>
        <v>TEST1</v>
      </c>
      <c r="G60" s="11"/>
      <c r="H60" s="11"/>
      <c r="I60" s="11"/>
      <c r="J60" s="11"/>
      <c r="K60" s="11"/>
      <c r="L60" s="11"/>
      <c r="M60" s="11"/>
      <c r="N60" s="11"/>
    </row>
    <row r="61" spans="2:14">
      <c r="B61" s="11"/>
      <c r="C61" s="11" t="s">
        <v>1280</v>
      </c>
      <c r="D61" s="11"/>
      <c r="E61" s="11"/>
      <c r="F61" s="11" t="str">
        <f>'Sheet4 (2)'!H79</f>
        <v>TEST1</v>
      </c>
      <c r="G61" s="11"/>
      <c r="H61" s="11"/>
      <c r="I61" s="11"/>
      <c r="J61" s="11"/>
      <c r="K61" s="11"/>
      <c r="L61" s="11"/>
      <c r="M61" s="11"/>
      <c r="N61" s="11"/>
    </row>
    <row r="62" spans="2:14"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</row>
    <row r="63" spans="2:14"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</row>
    <row r="64" spans="2:14"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</row>
    <row r="65" spans="2:14"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</row>
    <row r="66" spans="2:14">
      <c r="B66" s="11" t="s">
        <v>1248</v>
      </c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</row>
    <row r="67" spans="2:14"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</row>
    <row r="68" spans="2:14">
      <c r="B68" s="11" t="s">
        <v>526</v>
      </c>
      <c r="C68" s="11"/>
      <c r="D68" s="11"/>
      <c r="E68" s="436" t="str">
        <f>'Sheet4 (2)'!H24</f>
        <v>Level 4</v>
      </c>
      <c r="F68" s="437"/>
      <c r="G68" s="437"/>
      <c r="H68" s="437"/>
      <c r="I68" s="437"/>
      <c r="J68" s="437"/>
      <c r="K68" s="437"/>
      <c r="L68" s="437"/>
      <c r="M68" s="438"/>
      <c r="N68" s="11"/>
    </row>
    <row r="69" spans="2:14" ht="28.5" customHeight="1">
      <c r="B69" s="11"/>
      <c r="C69" s="11"/>
      <c r="D69" s="11"/>
      <c r="E69" s="261" t="s">
        <v>1281</v>
      </c>
      <c r="F69" s="11"/>
      <c r="G69" s="11"/>
      <c r="H69" s="11"/>
      <c r="I69" s="11"/>
      <c r="J69" s="11"/>
      <c r="K69" s="11"/>
      <c r="L69" s="11"/>
      <c r="M69" s="11"/>
      <c r="N69" s="11"/>
    </row>
    <row r="70" spans="2:14">
      <c r="B70" s="11" t="s">
        <v>1247</v>
      </c>
      <c r="C70" s="11"/>
      <c r="D70" s="11"/>
      <c r="E70" s="436">
        <f>'Sheet4 (2)'!M24</f>
        <v>231</v>
      </c>
      <c r="F70" s="437"/>
      <c r="G70" s="437"/>
      <c r="H70" s="437"/>
      <c r="I70" s="437"/>
      <c r="J70" s="437"/>
      <c r="K70" s="437"/>
      <c r="L70" s="437"/>
      <c r="M70" s="438"/>
      <c r="N70" s="11"/>
    </row>
    <row r="71" spans="2:14" ht="14.5" customHeight="1"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</row>
    <row r="72" spans="2:14">
      <c r="B72" s="11" t="s">
        <v>1221</v>
      </c>
      <c r="C72" s="11"/>
      <c r="D72" s="11"/>
      <c r="E72" s="436" t="str">
        <f>'Sheet4 (2)'!H28</f>
        <v>Full Time</v>
      </c>
      <c r="F72" s="437"/>
      <c r="G72" s="437"/>
      <c r="H72" s="437"/>
      <c r="I72" s="437"/>
      <c r="J72" s="437"/>
      <c r="K72" s="437"/>
      <c r="L72" s="437"/>
      <c r="M72" s="438"/>
      <c r="N72" s="11"/>
    </row>
    <row r="73" spans="2:14"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</row>
    <row r="74" spans="2:14">
      <c r="B74" s="11" t="s">
        <v>1226</v>
      </c>
      <c r="C74" s="11"/>
      <c r="D74" s="11"/>
      <c r="E74" s="436" t="str">
        <f>'Sheet4 (2)'!M28</f>
        <v>Conventional (traditional, online and blended learning)</v>
      </c>
      <c r="F74" s="437"/>
      <c r="G74" s="437"/>
      <c r="H74" s="437"/>
      <c r="I74" s="437"/>
      <c r="J74" s="437"/>
      <c r="K74" s="437"/>
      <c r="L74" s="437"/>
      <c r="M74" s="438"/>
      <c r="N74" s="11"/>
    </row>
    <row r="75" spans="2:14"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</row>
    <row r="76" spans="2:14" ht="14.5" customHeight="1">
      <c r="B76" s="11" t="s">
        <v>1229</v>
      </c>
      <c r="C76" s="11"/>
      <c r="D76" s="11"/>
      <c r="E76" s="451" t="str">
        <f>'Sheet4 (2)'!H30</f>
        <v>Coursework - Undergraduate</v>
      </c>
      <c r="F76" s="452"/>
      <c r="G76" s="452"/>
      <c r="H76" s="452"/>
      <c r="I76" s="452"/>
      <c r="J76" s="452"/>
      <c r="K76" s="452"/>
      <c r="L76" s="452"/>
      <c r="M76" s="453"/>
      <c r="N76" s="11"/>
    </row>
    <row r="77" spans="2:14"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</row>
    <row r="78" spans="2:14">
      <c r="B78" s="11" t="s">
        <v>1231</v>
      </c>
      <c r="C78" s="11"/>
      <c r="D78" s="11"/>
      <c r="E78" s="448" t="str">
        <f>'Sheet4 (2)'!M30</f>
        <v>TEST1</v>
      </c>
      <c r="F78" s="449"/>
      <c r="G78" s="449"/>
      <c r="H78" s="449"/>
      <c r="I78" s="449"/>
      <c r="J78" s="449"/>
      <c r="K78" s="449"/>
      <c r="L78" s="449"/>
      <c r="M78" s="450"/>
      <c r="N78" s="11"/>
    </row>
    <row r="79" spans="2:14"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</row>
    <row r="80" spans="2:14">
      <c r="B80" s="11" t="s">
        <v>1232</v>
      </c>
      <c r="C80" s="11"/>
      <c r="D80" s="11"/>
      <c r="E80" s="250" t="s">
        <v>1271</v>
      </c>
      <c r="F80" s="242"/>
      <c r="G80" s="242"/>
      <c r="H80" s="262" t="str">
        <f>IF('Sheet4 (2)'!I34="","",'Sheet4 (2)'!I34)</f>
        <v>√</v>
      </c>
      <c r="I80" s="11"/>
      <c r="J80" s="55" t="s">
        <v>1274</v>
      </c>
      <c r="K80" s="242"/>
      <c r="L80" s="242"/>
      <c r="M80" s="262" t="str">
        <f>IF('Sheet4 (2)'!M34="","",'Sheet4 (2)'!M34)</f>
        <v/>
      </c>
      <c r="N80" s="11"/>
    </row>
    <row r="81" spans="2:14">
      <c r="B81" s="11"/>
      <c r="C81" s="11"/>
      <c r="D81" s="11"/>
      <c r="E81" s="55" t="s">
        <v>1272</v>
      </c>
      <c r="F81" s="253"/>
      <c r="G81" s="253"/>
      <c r="H81" s="262" t="str">
        <f>IF('Sheet4 (2)'!I35="","",'Sheet4 (2)'!I35)</f>
        <v>√</v>
      </c>
      <c r="I81" s="11"/>
      <c r="J81" s="55" t="s">
        <v>1275</v>
      </c>
      <c r="K81" s="253"/>
      <c r="L81" s="253"/>
      <c r="M81" s="262" t="str">
        <f>IF('Sheet4 (2)'!M35="","",'Sheet4 (2)'!M35)</f>
        <v/>
      </c>
      <c r="N81" s="11"/>
    </row>
    <row r="82" spans="2:14">
      <c r="B82" s="11"/>
      <c r="C82" s="11"/>
      <c r="D82" s="11"/>
      <c r="E82" s="55" t="s">
        <v>1276</v>
      </c>
      <c r="F82" s="253"/>
      <c r="G82" s="253"/>
      <c r="H82" s="262" t="str">
        <f>IF('Sheet4 (2)'!I36="","",'Sheet4 (2)'!I36)</f>
        <v>√</v>
      </c>
      <c r="I82" s="11"/>
      <c r="J82" s="55" t="s">
        <v>1230</v>
      </c>
      <c r="K82" s="253"/>
      <c r="L82" s="253"/>
      <c r="M82" s="262" t="str">
        <f>IF('Sheet4 (2)'!M36="","",'Sheet4 (2)'!M36)</f>
        <v>√</v>
      </c>
      <c r="N82" s="11"/>
    </row>
    <row r="83" spans="2:14">
      <c r="B83" s="11"/>
      <c r="C83" s="11"/>
      <c r="D83" s="11"/>
      <c r="E83" s="250" t="s">
        <v>1273</v>
      </c>
      <c r="F83" s="253"/>
      <c r="G83" s="253"/>
      <c r="H83" s="262" t="str">
        <f>IF('Sheet4 (2)'!I37="","",'Sheet4 (2)'!I37)</f>
        <v/>
      </c>
      <c r="I83" s="11"/>
      <c r="J83" s="55" t="s">
        <v>1277</v>
      </c>
      <c r="K83" s="253"/>
      <c r="L83" s="253"/>
      <c r="M83" s="262" t="str">
        <f>IF('Sheet4 (2)'!M37="","",'Sheet4 (2)'!M37)</f>
        <v>√</v>
      </c>
      <c r="N83" s="11"/>
    </row>
    <row r="84" spans="2:14">
      <c r="B84" s="11"/>
      <c r="C84" s="11"/>
      <c r="D84" s="11"/>
      <c r="E84" s="253"/>
      <c r="F84" s="253"/>
      <c r="G84" s="253"/>
      <c r="H84" s="253"/>
      <c r="I84" s="253"/>
      <c r="J84" s="253"/>
      <c r="K84" s="253"/>
      <c r="L84" s="253"/>
      <c r="M84" s="253"/>
      <c r="N84" s="11"/>
    </row>
    <row r="85" spans="2:14">
      <c r="B85" s="11"/>
      <c r="C85" s="11"/>
      <c r="D85" s="11"/>
      <c r="E85" s="253" t="s">
        <v>1265</v>
      </c>
      <c r="F85" s="469" t="str">
        <f>IF('Sheet4 (2)'!O35="","",'Sheet4 (2)'!O35)</f>
        <v/>
      </c>
      <c r="G85" s="469"/>
      <c r="H85" s="469"/>
      <c r="I85" s="469"/>
      <c r="J85" s="469"/>
      <c r="K85" s="469"/>
      <c r="L85" s="469"/>
      <c r="M85" s="469"/>
      <c r="N85" s="11"/>
    </row>
    <row r="86" spans="2:14">
      <c r="B86" s="11"/>
      <c r="C86" s="11"/>
      <c r="D86" s="11"/>
      <c r="E86" s="253"/>
      <c r="F86" s="253"/>
      <c r="G86" s="253"/>
      <c r="H86" s="253"/>
      <c r="I86" s="253"/>
      <c r="J86" s="253"/>
      <c r="K86" s="253"/>
      <c r="L86" s="253"/>
      <c r="M86" s="253"/>
      <c r="N86" s="11"/>
    </row>
    <row r="87" spans="2:14">
      <c r="B87" s="11" t="s">
        <v>1235</v>
      </c>
      <c r="C87" s="11"/>
      <c r="D87" s="11"/>
      <c r="E87" s="436">
        <f>'Sheet4 (2)'!M39</f>
        <v>98</v>
      </c>
      <c r="F87" s="437"/>
      <c r="G87" s="437"/>
      <c r="H87" s="437"/>
      <c r="I87" s="437"/>
      <c r="J87" s="437"/>
      <c r="K87" s="437"/>
      <c r="L87" s="437"/>
      <c r="M87" s="438"/>
      <c r="N87" s="11"/>
    </row>
    <row r="88" spans="2:14"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</row>
    <row r="89" spans="2:14">
      <c r="B89" s="216" t="s">
        <v>1266</v>
      </c>
      <c r="C89" s="11"/>
      <c r="D89" s="11"/>
      <c r="E89" s="448" t="str">
        <f>'Sheet4 (2)'!H39</f>
        <v>Own</v>
      </c>
      <c r="F89" s="450"/>
      <c r="G89" s="242"/>
      <c r="H89" s="11" t="s">
        <v>1233</v>
      </c>
      <c r="I89" s="11"/>
      <c r="J89" s="436" t="str">
        <f>'Sheet4 (2)'!H41</f>
        <v>TEST1</v>
      </c>
      <c r="K89" s="437"/>
      <c r="L89" s="437"/>
      <c r="M89" s="438"/>
      <c r="N89" s="11"/>
    </row>
    <row r="90" spans="2:14"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</row>
    <row r="91" spans="2:14">
      <c r="B91" s="11" t="s">
        <v>1236</v>
      </c>
      <c r="C91" s="11"/>
      <c r="D91" s="11"/>
      <c r="E91" s="11"/>
      <c r="F91" s="439" t="s">
        <v>1222</v>
      </c>
      <c r="G91" s="441"/>
      <c r="H91" s="441"/>
      <c r="I91" s="440"/>
      <c r="J91" s="439" t="s">
        <v>1223</v>
      </c>
      <c r="K91" s="441"/>
      <c r="L91" s="441"/>
      <c r="M91" s="440"/>
      <c r="N91" s="11"/>
    </row>
    <row r="92" spans="2:14">
      <c r="B92" s="11"/>
      <c r="C92" s="11"/>
      <c r="D92" s="11"/>
      <c r="E92" s="11"/>
      <c r="F92" s="439" t="s">
        <v>1241</v>
      </c>
      <c r="G92" s="440"/>
      <c r="H92" s="439" t="s">
        <v>1242</v>
      </c>
      <c r="I92" s="440"/>
      <c r="J92" s="439" t="s">
        <v>1241</v>
      </c>
      <c r="K92" s="440"/>
      <c r="L92" s="439" t="s">
        <v>1242</v>
      </c>
      <c r="M92" s="440"/>
      <c r="N92" s="11"/>
    </row>
    <row r="93" spans="2:14">
      <c r="B93" s="11"/>
      <c r="C93" s="11"/>
      <c r="D93" s="11" t="s">
        <v>1249</v>
      </c>
      <c r="E93" s="11"/>
      <c r="F93" s="439">
        <f>'Sheet4 (2)'!I45</f>
        <v>17</v>
      </c>
      <c r="G93" s="440"/>
      <c r="H93" s="439">
        <f>'Sheet4 (2)'!K45</f>
        <v>0</v>
      </c>
      <c r="I93" s="440"/>
      <c r="J93" s="439">
        <f>'Sheet4 (2)'!M45</f>
        <v>0</v>
      </c>
      <c r="K93" s="440"/>
      <c r="L93" s="439">
        <f>'Sheet4 (2)'!O45</f>
        <v>0</v>
      </c>
      <c r="M93" s="440"/>
      <c r="N93" s="11"/>
    </row>
    <row r="94" spans="2:14">
      <c r="B94" s="11"/>
      <c r="C94" s="11"/>
      <c r="D94" s="11" t="s">
        <v>1250</v>
      </c>
      <c r="E94" s="11"/>
      <c r="F94" s="439">
        <f>'Sheet4 (2)'!I46</f>
        <v>6</v>
      </c>
      <c r="G94" s="440"/>
      <c r="H94" s="439">
        <f>'Sheet4 (2)'!K46</f>
        <v>0</v>
      </c>
      <c r="I94" s="440"/>
      <c r="J94" s="439">
        <f>'Sheet4 (2)'!M46</f>
        <v>0</v>
      </c>
      <c r="K94" s="440"/>
      <c r="L94" s="439">
        <f>'Sheet4 (2)'!O46</f>
        <v>0</v>
      </c>
      <c r="M94" s="440"/>
      <c r="N94" s="11"/>
    </row>
    <row r="95" spans="2:14">
      <c r="B95" s="11"/>
      <c r="C95" s="11"/>
      <c r="D95" s="11" t="s">
        <v>1251</v>
      </c>
      <c r="E95" s="11"/>
      <c r="F95" s="439">
        <f>'Sheet4 (2)'!I47</f>
        <v>3</v>
      </c>
      <c r="G95" s="441"/>
      <c r="H95" s="441"/>
      <c r="I95" s="441"/>
      <c r="J95" s="441"/>
      <c r="K95" s="441"/>
      <c r="L95" s="441"/>
      <c r="M95" s="440"/>
      <c r="N95" s="11"/>
    </row>
    <row r="96" spans="2:14"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</row>
    <row r="97" spans="1:14">
      <c r="B97" s="55" t="s">
        <v>1268</v>
      </c>
      <c r="C97" s="55"/>
      <c r="D97" s="55"/>
      <c r="E97" s="479" t="s">
        <v>1282</v>
      </c>
      <c r="F97" s="479"/>
      <c r="G97" s="479"/>
      <c r="H97" s="479"/>
      <c r="I97" s="479"/>
      <c r="J97" s="479"/>
      <c r="K97" s="479"/>
      <c r="L97" s="479"/>
      <c r="M97" s="479"/>
      <c r="N97" s="11"/>
    </row>
    <row r="98" spans="1:14">
      <c r="B98" s="11"/>
      <c r="C98" s="11"/>
      <c r="D98" s="11"/>
      <c r="E98" s="253"/>
      <c r="F98" s="253"/>
      <c r="G98" s="253"/>
      <c r="H98" s="253"/>
      <c r="I98" s="253"/>
      <c r="J98" s="253"/>
      <c r="K98" s="253"/>
      <c r="L98" s="253"/>
      <c r="M98" s="253"/>
      <c r="N98" s="11"/>
    </row>
    <row r="99" spans="1:14" ht="55.5" customHeight="1">
      <c r="B99" s="480" t="s">
        <v>1278</v>
      </c>
      <c r="C99" s="480"/>
      <c r="D99" s="481"/>
      <c r="E99" s="482" t="str">
        <f>IF('Sheet4 (2)'!H52="","",'Sheet4 (2)'!H52)</f>
        <v>TEST1</v>
      </c>
      <c r="F99" s="482"/>
      <c r="G99" s="482"/>
      <c r="H99" s="482"/>
      <c r="I99" s="482"/>
      <c r="J99" s="482"/>
      <c r="K99" s="482"/>
      <c r="L99" s="482"/>
      <c r="M99" s="482"/>
      <c r="N99" s="11"/>
    </row>
    <row r="100" spans="1:14">
      <c r="B100" s="11"/>
      <c r="C100" s="11"/>
      <c r="D100" s="11"/>
      <c r="E100" s="253"/>
      <c r="F100" s="253"/>
      <c r="G100" s="253"/>
      <c r="H100" s="253"/>
      <c r="I100" s="253"/>
      <c r="J100" s="253"/>
      <c r="K100" s="253"/>
      <c r="L100" s="253"/>
      <c r="M100" s="253"/>
      <c r="N100" s="11"/>
    </row>
    <row r="101" spans="1:14" ht="13" customHeight="1"/>
    <row r="102" spans="1:14">
      <c r="B102" s="1" t="s">
        <v>1100</v>
      </c>
    </row>
    <row r="105" spans="1:14">
      <c r="B105" s="1" t="s">
        <v>937</v>
      </c>
    </row>
    <row r="107" spans="1:14">
      <c r="B107" s="1" t="s">
        <v>1158</v>
      </c>
      <c r="C107" s="1" t="s">
        <v>946</v>
      </c>
    </row>
    <row r="108" spans="1:14" s="111" customFormat="1" ht="24" customHeight="1">
      <c r="A108" s="185"/>
      <c r="B108" s="185"/>
      <c r="C108" s="486" t="s">
        <v>953</v>
      </c>
      <c r="D108" s="486"/>
      <c r="E108" s="185"/>
      <c r="F108" s="185"/>
      <c r="G108" s="185"/>
      <c r="H108" s="185"/>
      <c r="I108" s="185"/>
      <c r="J108" s="185"/>
      <c r="K108" s="185"/>
      <c r="L108" s="185"/>
      <c r="M108" s="185"/>
      <c r="N108" s="185"/>
    </row>
    <row r="109" spans="1:14" s="112" customFormat="1" ht="105.65" customHeight="1">
      <c r="A109" s="186"/>
      <c r="B109" s="187"/>
      <c r="C109" s="483" t="str">
        <f>Sheet7!C6</f>
        <v xml:space="preserve">          </v>
      </c>
      <c r="D109" s="484"/>
      <c r="E109" s="484"/>
      <c r="F109" s="484"/>
      <c r="G109" s="484"/>
      <c r="H109" s="484"/>
      <c r="I109" s="484"/>
      <c r="J109" s="484"/>
      <c r="K109" s="484"/>
      <c r="L109" s="484"/>
      <c r="M109" s="485"/>
      <c r="N109" s="186"/>
    </row>
    <row r="110" spans="1:14" s="112" customFormat="1" ht="24" customHeight="1">
      <c r="A110" s="186"/>
      <c r="B110" s="187"/>
      <c r="C110" s="486" t="s">
        <v>954</v>
      </c>
      <c r="D110" s="486"/>
      <c r="E110" s="187"/>
      <c r="F110" s="187"/>
      <c r="G110" s="187"/>
      <c r="H110" s="187"/>
      <c r="I110" s="187"/>
      <c r="J110" s="187"/>
      <c r="K110" s="186"/>
      <c r="L110" s="186"/>
      <c r="M110" s="186"/>
      <c r="N110" s="186"/>
    </row>
    <row r="111" spans="1:14" s="112" customFormat="1" ht="105.65" customHeight="1">
      <c r="A111" s="186"/>
      <c r="B111" s="187"/>
      <c r="C111" s="483" t="str">
        <f>Sheet7!C11</f>
        <v xml:space="preserve">          </v>
      </c>
      <c r="D111" s="484"/>
      <c r="E111" s="484"/>
      <c r="F111" s="484"/>
      <c r="G111" s="484"/>
      <c r="H111" s="484"/>
      <c r="I111" s="484"/>
      <c r="J111" s="484"/>
      <c r="K111" s="484"/>
      <c r="L111" s="484"/>
      <c r="M111" s="485"/>
      <c r="N111" s="186"/>
    </row>
    <row r="112" spans="1:14" s="112" customFormat="1" ht="24" customHeight="1">
      <c r="A112" s="186"/>
      <c r="B112" s="187"/>
      <c r="C112" s="486" t="s">
        <v>955</v>
      </c>
      <c r="D112" s="486"/>
      <c r="E112" s="187"/>
      <c r="F112" s="187"/>
      <c r="G112" s="187"/>
      <c r="H112" s="187"/>
      <c r="I112" s="187"/>
      <c r="J112" s="187"/>
      <c r="K112" s="186"/>
      <c r="L112" s="186"/>
      <c r="M112" s="186"/>
      <c r="N112" s="186"/>
    </row>
    <row r="113" spans="1:14" s="111" customFormat="1" ht="105.65" customHeight="1">
      <c r="A113" s="185"/>
      <c r="B113" s="188"/>
      <c r="C113" s="483" t="str">
        <f>Sheet7!C16</f>
        <v xml:space="preserve">                    </v>
      </c>
      <c r="D113" s="484"/>
      <c r="E113" s="484"/>
      <c r="F113" s="484"/>
      <c r="G113" s="484"/>
      <c r="H113" s="484"/>
      <c r="I113" s="484"/>
      <c r="J113" s="484"/>
      <c r="K113" s="484"/>
      <c r="L113" s="484"/>
      <c r="M113" s="485"/>
      <c r="N113" s="185"/>
    </row>
    <row r="114" spans="1:14" s="111" customFormat="1">
      <c r="A114" s="185"/>
      <c r="B114" s="188"/>
      <c r="C114" s="189"/>
      <c r="D114" s="189"/>
      <c r="E114" s="188"/>
      <c r="F114" s="188"/>
      <c r="G114" s="188"/>
      <c r="H114" s="188"/>
      <c r="I114" s="188"/>
      <c r="J114" s="188"/>
      <c r="K114" s="185"/>
      <c r="L114" s="185"/>
      <c r="M114" s="185"/>
      <c r="N114" s="185"/>
    </row>
    <row r="115" spans="1:14">
      <c r="B115" s="183">
        <v>1.2</v>
      </c>
      <c r="C115" s="1" t="s">
        <v>6</v>
      </c>
    </row>
    <row r="116" spans="1:14" ht="24" customHeight="1">
      <c r="C116" s="486" t="s">
        <v>953</v>
      </c>
      <c r="D116" s="486"/>
    </row>
    <row r="117" spans="1:14" s="112" customFormat="1" ht="105.65" customHeight="1">
      <c r="A117" s="186"/>
      <c r="B117" s="187"/>
      <c r="C117" s="483" t="str">
        <f>Sheet7!C7</f>
        <v xml:space="preserve">            </v>
      </c>
      <c r="D117" s="484"/>
      <c r="E117" s="484"/>
      <c r="F117" s="484"/>
      <c r="G117" s="484"/>
      <c r="H117" s="484"/>
      <c r="I117" s="484"/>
      <c r="J117" s="484"/>
      <c r="K117" s="484"/>
      <c r="L117" s="484"/>
      <c r="M117" s="485"/>
      <c r="N117" s="186"/>
    </row>
    <row r="118" spans="1:14" s="112" customFormat="1" ht="24" customHeight="1">
      <c r="A118" s="186"/>
      <c r="B118" s="187"/>
      <c r="C118" s="486" t="s">
        <v>954</v>
      </c>
      <c r="D118" s="486"/>
      <c r="E118" s="187"/>
      <c r="F118" s="187"/>
      <c r="G118" s="187"/>
      <c r="H118" s="187"/>
      <c r="I118" s="187"/>
      <c r="J118" s="187"/>
      <c r="K118" s="186"/>
      <c r="L118" s="186"/>
      <c r="M118" s="186"/>
      <c r="N118" s="186"/>
    </row>
    <row r="119" spans="1:14" s="112" customFormat="1" ht="105.65" customHeight="1">
      <c r="A119" s="186"/>
      <c r="B119" s="187"/>
      <c r="C119" s="483" t="str">
        <f>Sheet7!C12</f>
        <v xml:space="preserve">            </v>
      </c>
      <c r="D119" s="484"/>
      <c r="E119" s="484"/>
      <c r="F119" s="484"/>
      <c r="G119" s="484"/>
      <c r="H119" s="484"/>
      <c r="I119" s="484"/>
      <c r="J119" s="484"/>
      <c r="K119" s="484"/>
      <c r="L119" s="484"/>
      <c r="M119" s="485"/>
      <c r="N119" s="186"/>
    </row>
    <row r="120" spans="1:14" s="112" customFormat="1" ht="24" customHeight="1">
      <c r="A120" s="186"/>
      <c r="B120" s="187"/>
      <c r="C120" s="486" t="s">
        <v>955</v>
      </c>
      <c r="D120" s="486"/>
      <c r="E120" s="187"/>
      <c r="F120" s="187"/>
      <c r="G120" s="187"/>
      <c r="H120" s="187"/>
      <c r="I120" s="187"/>
      <c r="J120" s="187"/>
      <c r="K120" s="186"/>
      <c r="L120" s="186"/>
      <c r="M120" s="186"/>
      <c r="N120" s="186"/>
    </row>
    <row r="121" spans="1:14" s="111" customFormat="1" ht="105.65" customHeight="1">
      <c r="A121" s="185"/>
      <c r="B121" s="188"/>
      <c r="C121" s="483" t="str">
        <f>Sheet7!C17</f>
        <v xml:space="preserve">                        </v>
      </c>
      <c r="D121" s="484"/>
      <c r="E121" s="484"/>
      <c r="F121" s="484"/>
      <c r="G121" s="484"/>
      <c r="H121" s="484"/>
      <c r="I121" s="484"/>
      <c r="J121" s="484"/>
      <c r="K121" s="484"/>
      <c r="L121" s="484"/>
      <c r="M121" s="485"/>
      <c r="N121" s="185"/>
    </row>
    <row r="123" spans="1:14">
      <c r="B123" s="183">
        <v>1.3</v>
      </c>
      <c r="C123" s="1" t="s">
        <v>13</v>
      </c>
    </row>
    <row r="124" spans="1:14" ht="24" customHeight="1">
      <c r="C124" s="486" t="s">
        <v>953</v>
      </c>
      <c r="D124" s="486"/>
    </row>
    <row r="125" spans="1:14" s="112" customFormat="1" ht="105.65" customHeight="1">
      <c r="A125" s="186"/>
      <c r="B125" s="187"/>
      <c r="C125" s="483" t="str">
        <f>Sheet7!C8</f>
        <v xml:space="preserve">            </v>
      </c>
      <c r="D125" s="484"/>
      <c r="E125" s="484"/>
      <c r="F125" s="484"/>
      <c r="G125" s="484"/>
      <c r="H125" s="484"/>
      <c r="I125" s="484"/>
      <c r="J125" s="484"/>
      <c r="K125" s="484"/>
      <c r="L125" s="484"/>
      <c r="M125" s="485"/>
      <c r="N125" s="186"/>
    </row>
    <row r="126" spans="1:14" s="112" customFormat="1" ht="24" customHeight="1">
      <c r="A126" s="186"/>
      <c r="B126" s="187"/>
      <c r="C126" s="486" t="s">
        <v>954</v>
      </c>
      <c r="D126" s="486"/>
      <c r="E126" s="187"/>
      <c r="F126" s="187"/>
      <c r="G126" s="187"/>
      <c r="H126" s="187"/>
      <c r="I126" s="187"/>
      <c r="J126" s="187"/>
      <c r="K126" s="186"/>
      <c r="L126" s="186"/>
      <c r="M126" s="186"/>
      <c r="N126" s="186"/>
    </row>
    <row r="127" spans="1:14" s="112" customFormat="1" ht="105.65" customHeight="1">
      <c r="A127" s="186"/>
      <c r="B127" s="187"/>
      <c r="C127" s="483" t="str">
        <f>Sheet7!C13</f>
        <v xml:space="preserve">            </v>
      </c>
      <c r="D127" s="484"/>
      <c r="E127" s="484"/>
      <c r="F127" s="484"/>
      <c r="G127" s="484"/>
      <c r="H127" s="484"/>
      <c r="I127" s="484"/>
      <c r="J127" s="484"/>
      <c r="K127" s="484"/>
      <c r="L127" s="484"/>
      <c r="M127" s="485"/>
      <c r="N127" s="186"/>
    </row>
    <row r="128" spans="1:14" s="112" customFormat="1" ht="24" customHeight="1">
      <c r="A128" s="186"/>
      <c r="B128" s="187"/>
      <c r="C128" s="486" t="s">
        <v>955</v>
      </c>
      <c r="D128" s="486"/>
      <c r="E128" s="187"/>
      <c r="F128" s="187"/>
      <c r="G128" s="187"/>
      <c r="H128" s="187"/>
      <c r="I128" s="187"/>
      <c r="J128" s="187"/>
      <c r="K128" s="186"/>
      <c r="L128" s="186"/>
      <c r="M128" s="186"/>
      <c r="N128" s="186"/>
    </row>
    <row r="129" spans="1:14" s="111" customFormat="1" ht="105.65" customHeight="1">
      <c r="A129" s="185"/>
      <c r="B129" s="188"/>
      <c r="C129" s="483" t="str">
        <f>Sheet7!C18</f>
        <v xml:space="preserve">                        </v>
      </c>
      <c r="D129" s="484"/>
      <c r="E129" s="484"/>
      <c r="F129" s="484"/>
      <c r="G129" s="484"/>
      <c r="H129" s="484"/>
      <c r="I129" s="484"/>
      <c r="J129" s="484"/>
      <c r="K129" s="484"/>
      <c r="L129" s="484"/>
      <c r="M129" s="485"/>
      <c r="N129" s="185"/>
    </row>
    <row r="132" spans="1:14">
      <c r="B132" s="1" t="s">
        <v>938</v>
      </c>
    </row>
    <row r="134" spans="1:14">
      <c r="B134" s="1" t="s">
        <v>1159</v>
      </c>
      <c r="C134" s="1" t="s">
        <v>947</v>
      </c>
    </row>
    <row r="135" spans="1:14" ht="24" customHeight="1">
      <c r="C135" s="486" t="s">
        <v>953</v>
      </c>
      <c r="D135" s="486"/>
    </row>
    <row r="136" spans="1:14" s="112" customFormat="1" ht="105.65" customHeight="1">
      <c r="A136" s="186"/>
      <c r="B136" s="187"/>
      <c r="C136" s="483" t="str">
        <f>'Sheet7 (2)'!C6</f>
        <v xml:space="preserve">    </v>
      </c>
      <c r="D136" s="484"/>
      <c r="E136" s="484"/>
      <c r="F136" s="484"/>
      <c r="G136" s="484"/>
      <c r="H136" s="484"/>
      <c r="I136" s="484"/>
      <c r="J136" s="484"/>
      <c r="K136" s="484"/>
      <c r="L136" s="484"/>
      <c r="M136" s="485"/>
      <c r="N136" s="186"/>
    </row>
    <row r="137" spans="1:14" s="112" customFormat="1" ht="24" customHeight="1">
      <c r="A137" s="186"/>
      <c r="B137" s="187"/>
      <c r="C137" s="486" t="s">
        <v>954</v>
      </c>
      <c r="D137" s="486"/>
      <c r="E137" s="187"/>
      <c r="F137" s="187"/>
      <c r="G137" s="187"/>
      <c r="H137" s="187"/>
      <c r="I137" s="187"/>
      <c r="J137" s="187"/>
      <c r="K137" s="186"/>
      <c r="L137" s="186"/>
      <c r="M137" s="186"/>
      <c r="N137" s="186"/>
    </row>
    <row r="138" spans="1:14" s="112" customFormat="1" ht="105.65" customHeight="1">
      <c r="A138" s="186"/>
      <c r="B138" s="187"/>
      <c r="C138" s="483" t="str">
        <f>'Sheet7 (2)'!C12</f>
        <v xml:space="preserve">    </v>
      </c>
      <c r="D138" s="484"/>
      <c r="E138" s="484"/>
      <c r="F138" s="484"/>
      <c r="G138" s="484"/>
      <c r="H138" s="484"/>
      <c r="I138" s="484"/>
      <c r="J138" s="484"/>
      <c r="K138" s="484"/>
      <c r="L138" s="484"/>
      <c r="M138" s="485"/>
      <c r="N138" s="186"/>
    </row>
    <row r="139" spans="1:14" s="112" customFormat="1" ht="24" customHeight="1">
      <c r="A139" s="186"/>
      <c r="B139" s="187"/>
      <c r="C139" s="486" t="s">
        <v>955</v>
      </c>
      <c r="D139" s="486"/>
      <c r="E139" s="187"/>
      <c r="F139" s="187"/>
      <c r="G139" s="187"/>
      <c r="H139" s="187"/>
      <c r="I139" s="187"/>
      <c r="J139" s="187"/>
      <c r="K139" s="186"/>
      <c r="L139" s="186"/>
      <c r="M139" s="186"/>
      <c r="N139" s="186"/>
    </row>
    <row r="140" spans="1:14" s="111" customFormat="1" ht="105.65" customHeight="1">
      <c r="A140" s="185"/>
      <c r="B140" s="188"/>
      <c r="C140" s="483" t="str">
        <f>'Sheet7 (2)'!C18</f>
        <v xml:space="preserve">        </v>
      </c>
      <c r="D140" s="484"/>
      <c r="E140" s="484"/>
      <c r="F140" s="484"/>
      <c r="G140" s="484"/>
      <c r="H140" s="484"/>
      <c r="I140" s="484"/>
      <c r="J140" s="484"/>
      <c r="K140" s="484"/>
      <c r="L140" s="484"/>
      <c r="M140" s="485"/>
      <c r="N140" s="185"/>
    </row>
    <row r="142" spans="1:14">
      <c r="B142" s="1" t="s">
        <v>1160</v>
      </c>
      <c r="C142" s="1" t="s">
        <v>948</v>
      </c>
    </row>
    <row r="143" spans="1:14" ht="24" customHeight="1">
      <c r="C143" s="486" t="s">
        <v>953</v>
      </c>
      <c r="D143" s="486"/>
    </row>
    <row r="144" spans="1:14" s="112" customFormat="1" ht="105.65" customHeight="1">
      <c r="A144" s="186"/>
      <c r="B144" s="187"/>
      <c r="C144" s="483" t="str">
        <f>'Sheet7 (2)'!C7</f>
        <v xml:space="preserve">        </v>
      </c>
      <c r="D144" s="484"/>
      <c r="E144" s="484"/>
      <c r="F144" s="484"/>
      <c r="G144" s="484"/>
      <c r="H144" s="484"/>
      <c r="I144" s="484"/>
      <c r="J144" s="484"/>
      <c r="K144" s="484"/>
      <c r="L144" s="484"/>
      <c r="M144" s="485"/>
      <c r="N144" s="186"/>
    </row>
    <row r="145" spans="1:14" s="112" customFormat="1" ht="24" customHeight="1">
      <c r="A145" s="186"/>
      <c r="B145" s="187"/>
      <c r="C145" s="486" t="s">
        <v>954</v>
      </c>
      <c r="D145" s="486"/>
      <c r="E145" s="187"/>
      <c r="F145" s="187"/>
      <c r="G145" s="187"/>
      <c r="H145" s="187"/>
      <c r="I145" s="187"/>
      <c r="J145" s="187"/>
      <c r="K145" s="186"/>
      <c r="L145" s="186"/>
      <c r="M145" s="186"/>
      <c r="N145" s="186"/>
    </row>
    <row r="146" spans="1:14" s="112" customFormat="1" ht="105.65" customHeight="1">
      <c r="A146" s="186"/>
      <c r="B146" s="187"/>
      <c r="C146" s="483" t="str">
        <f>'Sheet7 (2)'!C13</f>
        <v xml:space="preserve">        </v>
      </c>
      <c r="D146" s="484"/>
      <c r="E146" s="484"/>
      <c r="F146" s="484"/>
      <c r="G146" s="484"/>
      <c r="H146" s="484"/>
      <c r="I146" s="484"/>
      <c r="J146" s="484"/>
      <c r="K146" s="484"/>
      <c r="L146" s="484"/>
      <c r="M146" s="485"/>
      <c r="N146" s="186"/>
    </row>
    <row r="147" spans="1:14" s="112" customFormat="1" ht="24" customHeight="1">
      <c r="A147" s="186"/>
      <c r="B147" s="187"/>
      <c r="C147" s="486" t="s">
        <v>955</v>
      </c>
      <c r="D147" s="486"/>
      <c r="E147" s="187"/>
      <c r="F147" s="187"/>
      <c r="G147" s="187"/>
      <c r="H147" s="187"/>
      <c r="I147" s="187"/>
      <c r="J147" s="187"/>
      <c r="K147" s="186"/>
      <c r="L147" s="186"/>
      <c r="M147" s="186"/>
      <c r="N147" s="186"/>
    </row>
    <row r="148" spans="1:14" s="111" customFormat="1" ht="105.65" customHeight="1">
      <c r="A148" s="185"/>
      <c r="B148" s="188"/>
      <c r="C148" s="483" t="str">
        <f>'Sheet7 (2)'!C19</f>
        <v xml:space="preserve">                </v>
      </c>
      <c r="D148" s="484"/>
      <c r="E148" s="484"/>
      <c r="F148" s="484"/>
      <c r="G148" s="484"/>
      <c r="H148" s="484"/>
      <c r="I148" s="484"/>
      <c r="J148" s="484"/>
      <c r="K148" s="484"/>
      <c r="L148" s="484"/>
      <c r="M148" s="485"/>
      <c r="N148" s="185"/>
    </row>
    <row r="150" spans="1:14">
      <c r="B150" s="1" t="s">
        <v>1161</v>
      </c>
      <c r="C150" s="1" t="s">
        <v>31</v>
      </c>
    </row>
    <row r="151" spans="1:14" ht="24" customHeight="1">
      <c r="C151" s="486" t="s">
        <v>953</v>
      </c>
      <c r="D151" s="486"/>
    </row>
    <row r="152" spans="1:14" ht="105.65" customHeight="1">
      <c r="C152" s="483" t="str">
        <f>'Sheet7 (2)'!C8</f>
        <v xml:space="preserve">          </v>
      </c>
      <c r="D152" s="484"/>
      <c r="E152" s="484"/>
      <c r="F152" s="484"/>
      <c r="G152" s="484"/>
      <c r="H152" s="484"/>
      <c r="I152" s="484"/>
      <c r="J152" s="484"/>
      <c r="K152" s="484"/>
      <c r="L152" s="484"/>
      <c r="M152" s="485"/>
    </row>
    <row r="153" spans="1:14" ht="24" customHeight="1">
      <c r="C153" s="486" t="s">
        <v>954</v>
      </c>
      <c r="D153" s="486"/>
    </row>
    <row r="154" spans="1:14" s="112" customFormat="1" ht="105.65" customHeight="1">
      <c r="A154" s="186"/>
      <c r="B154" s="187"/>
      <c r="C154" s="483" t="str">
        <f>'Sheet7 (2)'!C14</f>
        <v xml:space="preserve">          </v>
      </c>
      <c r="D154" s="484"/>
      <c r="E154" s="484"/>
      <c r="F154" s="484"/>
      <c r="G154" s="484"/>
      <c r="H154" s="484"/>
      <c r="I154" s="484"/>
      <c r="J154" s="484"/>
      <c r="K154" s="484"/>
      <c r="L154" s="484"/>
      <c r="M154" s="485"/>
      <c r="N154" s="186"/>
    </row>
    <row r="155" spans="1:14" s="112" customFormat="1" ht="24" customHeight="1">
      <c r="A155" s="186"/>
      <c r="B155" s="187"/>
      <c r="C155" s="486" t="s">
        <v>955</v>
      </c>
      <c r="D155" s="486"/>
      <c r="E155" s="187"/>
      <c r="F155" s="187"/>
      <c r="G155" s="187"/>
      <c r="H155" s="187"/>
      <c r="I155" s="187"/>
      <c r="J155" s="187"/>
      <c r="K155" s="186"/>
      <c r="L155" s="186"/>
      <c r="M155" s="186"/>
      <c r="N155" s="186"/>
    </row>
    <row r="156" spans="1:14" s="112" customFormat="1" ht="105.65" customHeight="1">
      <c r="A156" s="186"/>
      <c r="B156" s="187"/>
      <c r="C156" s="483" t="str">
        <f>'Sheet7 (2)'!C20</f>
        <v xml:space="preserve">                    </v>
      </c>
      <c r="D156" s="484"/>
      <c r="E156" s="484"/>
      <c r="F156" s="484"/>
      <c r="G156" s="484"/>
      <c r="H156" s="484"/>
      <c r="I156" s="484"/>
      <c r="J156" s="484"/>
      <c r="K156" s="484"/>
      <c r="L156" s="484"/>
      <c r="M156" s="485"/>
      <c r="N156" s="186"/>
    </row>
    <row r="157" spans="1:14" s="112" customFormat="1" ht="13.75" customHeight="1">
      <c r="A157" s="186"/>
      <c r="B157" s="187"/>
      <c r="C157" s="187"/>
      <c r="D157" s="187"/>
      <c r="E157" s="187"/>
      <c r="F157" s="187"/>
      <c r="G157" s="187"/>
      <c r="H157" s="187"/>
      <c r="I157" s="187"/>
      <c r="J157" s="187"/>
      <c r="K157" s="186"/>
      <c r="L157" s="186"/>
      <c r="M157" s="186"/>
      <c r="N157" s="186"/>
    </row>
    <row r="158" spans="1:14" s="111" customFormat="1" ht="13.75" customHeight="1">
      <c r="A158" s="185"/>
      <c r="B158" s="188"/>
      <c r="C158" s="185"/>
      <c r="D158" s="185"/>
      <c r="E158" s="185"/>
      <c r="F158" s="185"/>
      <c r="G158" s="185"/>
      <c r="H158" s="185"/>
      <c r="I158" s="185"/>
      <c r="J158" s="185"/>
      <c r="K158" s="185"/>
      <c r="L158" s="185"/>
      <c r="M158" s="185"/>
      <c r="N158" s="185"/>
    </row>
    <row r="159" spans="1:14" ht="13.75" customHeight="1"/>
    <row r="160" spans="1:14" ht="13.75" customHeight="1"/>
    <row r="161" spans="1:14">
      <c r="B161" s="1" t="s">
        <v>939</v>
      </c>
    </row>
    <row r="163" spans="1:14">
      <c r="B163" s="1" t="s">
        <v>1162</v>
      </c>
      <c r="C163" s="1" t="s">
        <v>33</v>
      </c>
    </row>
    <row r="164" spans="1:14" ht="24" customHeight="1">
      <c r="C164" s="486" t="s">
        <v>953</v>
      </c>
      <c r="D164" s="486"/>
    </row>
    <row r="165" spans="1:14" s="112" customFormat="1" ht="105.65" customHeight="1">
      <c r="A165" s="186"/>
      <c r="B165" s="187"/>
      <c r="C165" s="483" t="str">
        <f>'Sheet7 (3)'!C6</f>
        <v xml:space="preserve">          </v>
      </c>
      <c r="D165" s="484"/>
      <c r="E165" s="484"/>
      <c r="F165" s="484"/>
      <c r="G165" s="484"/>
      <c r="H165" s="484"/>
      <c r="I165" s="484"/>
      <c r="J165" s="484"/>
      <c r="K165" s="484"/>
      <c r="L165" s="484"/>
      <c r="M165" s="485"/>
      <c r="N165" s="186"/>
    </row>
    <row r="166" spans="1:14" s="112" customFormat="1" ht="24" customHeight="1">
      <c r="A166" s="186"/>
      <c r="B166" s="187"/>
      <c r="C166" s="486" t="s">
        <v>954</v>
      </c>
      <c r="D166" s="486"/>
      <c r="E166" s="187"/>
      <c r="F166" s="187"/>
      <c r="G166" s="187"/>
      <c r="H166" s="187"/>
      <c r="I166" s="187"/>
      <c r="J166" s="187"/>
      <c r="K166" s="186"/>
      <c r="L166" s="186"/>
      <c r="M166" s="186"/>
      <c r="N166" s="186"/>
    </row>
    <row r="167" spans="1:14" s="112" customFormat="1" ht="105.65" customHeight="1">
      <c r="A167" s="186"/>
      <c r="B167" s="187"/>
      <c r="C167" s="483" t="str">
        <f>'Sheet7 (3)'!C14</f>
        <v xml:space="preserve">          </v>
      </c>
      <c r="D167" s="484"/>
      <c r="E167" s="484"/>
      <c r="F167" s="484"/>
      <c r="G167" s="484"/>
      <c r="H167" s="484"/>
      <c r="I167" s="484"/>
      <c r="J167" s="484"/>
      <c r="K167" s="484"/>
      <c r="L167" s="484"/>
      <c r="M167" s="485"/>
      <c r="N167" s="186"/>
    </row>
    <row r="168" spans="1:14" s="112" customFormat="1" ht="24" customHeight="1">
      <c r="A168" s="186"/>
      <c r="B168" s="187"/>
      <c r="C168" s="486" t="s">
        <v>955</v>
      </c>
      <c r="D168" s="486"/>
      <c r="E168" s="187"/>
      <c r="F168" s="187"/>
      <c r="G168" s="187"/>
      <c r="H168" s="187"/>
      <c r="I168" s="187"/>
      <c r="J168" s="187"/>
      <c r="K168" s="186"/>
      <c r="L168" s="186"/>
      <c r="M168" s="186"/>
      <c r="N168" s="186"/>
    </row>
    <row r="169" spans="1:14" s="111" customFormat="1" ht="105.65" customHeight="1">
      <c r="A169" s="185"/>
      <c r="B169" s="188"/>
      <c r="C169" s="483" t="str">
        <f>'Sheet7 (3)'!C23</f>
        <v xml:space="preserve">                    </v>
      </c>
      <c r="D169" s="484"/>
      <c r="E169" s="484"/>
      <c r="F169" s="484"/>
      <c r="G169" s="484"/>
      <c r="H169" s="484"/>
      <c r="I169" s="484"/>
      <c r="J169" s="484"/>
      <c r="K169" s="484"/>
      <c r="L169" s="484"/>
      <c r="M169" s="485"/>
      <c r="N169" s="185"/>
    </row>
    <row r="171" spans="1:14">
      <c r="B171" s="1" t="s">
        <v>1163</v>
      </c>
      <c r="C171" s="1" t="s">
        <v>39</v>
      </c>
    </row>
    <row r="172" spans="1:14" ht="22.75" customHeight="1">
      <c r="C172" s="486" t="s">
        <v>953</v>
      </c>
      <c r="D172" s="486"/>
    </row>
    <row r="173" spans="1:14" s="112" customFormat="1" ht="105.65" customHeight="1">
      <c r="A173" s="186"/>
      <c r="B173" s="187"/>
      <c r="C173" s="483" t="str">
        <f>'Sheet7 (3)'!C7</f>
        <v xml:space="preserve">    </v>
      </c>
      <c r="D173" s="484"/>
      <c r="E173" s="484"/>
      <c r="F173" s="484"/>
      <c r="G173" s="484"/>
      <c r="H173" s="484"/>
      <c r="I173" s="484"/>
      <c r="J173" s="484"/>
      <c r="K173" s="484"/>
      <c r="L173" s="484"/>
      <c r="M173" s="485"/>
      <c r="N173" s="186"/>
    </row>
    <row r="174" spans="1:14" s="112" customFormat="1" ht="22.75" customHeight="1">
      <c r="A174" s="186"/>
      <c r="B174" s="187"/>
      <c r="C174" s="486" t="s">
        <v>954</v>
      </c>
      <c r="D174" s="486"/>
      <c r="E174" s="187"/>
      <c r="F174" s="187"/>
      <c r="G174" s="187"/>
      <c r="H174" s="187"/>
      <c r="I174" s="187"/>
      <c r="J174" s="187"/>
      <c r="K174" s="186"/>
      <c r="L174" s="186"/>
      <c r="M174" s="186"/>
      <c r="N174" s="186"/>
    </row>
    <row r="175" spans="1:14" s="112" customFormat="1" ht="105.65" customHeight="1">
      <c r="A175" s="186"/>
      <c r="B175" s="187"/>
      <c r="C175" s="483" t="str">
        <f>'Sheet7 (3)'!C15</f>
        <v xml:space="preserve">    </v>
      </c>
      <c r="D175" s="484"/>
      <c r="E175" s="484"/>
      <c r="F175" s="484"/>
      <c r="G175" s="484"/>
      <c r="H175" s="484"/>
      <c r="I175" s="484"/>
      <c r="J175" s="484"/>
      <c r="K175" s="484"/>
      <c r="L175" s="484"/>
      <c r="M175" s="485"/>
      <c r="N175" s="186"/>
    </row>
    <row r="176" spans="1:14" s="112" customFormat="1" ht="22.75" customHeight="1">
      <c r="A176" s="186"/>
      <c r="B176" s="187"/>
      <c r="C176" s="486" t="s">
        <v>955</v>
      </c>
      <c r="D176" s="486"/>
      <c r="E176" s="187"/>
      <c r="F176" s="187"/>
      <c r="G176" s="187"/>
      <c r="H176" s="187"/>
      <c r="I176" s="187"/>
      <c r="J176" s="187"/>
      <c r="K176" s="186"/>
      <c r="L176" s="186"/>
      <c r="M176" s="186"/>
      <c r="N176" s="186"/>
    </row>
    <row r="177" spans="1:14" s="111" customFormat="1" ht="105.65" customHeight="1">
      <c r="A177" s="185"/>
      <c r="B177" s="188"/>
      <c r="C177" s="483" t="str">
        <f>'Sheet7 (3)'!C24</f>
        <v xml:space="preserve">        </v>
      </c>
      <c r="D177" s="484"/>
      <c r="E177" s="484"/>
      <c r="F177" s="484"/>
      <c r="G177" s="484"/>
      <c r="H177" s="484"/>
      <c r="I177" s="484"/>
      <c r="J177" s="484"/>
      <c r="K177" s="484"/>
      <c r="L177" s="484"/>
      <c r="M177" s="485"/>
      <c r="N177" s="185"/>
    </row>
    <row r="179" spans="1:14">
      <c r="B179" s="1" t="s">
        <v>1164</v>
      </c>
      <c r="C179" s="1" t="s">
        <v>949</v>
      </c>
    </row>
    <row r="180" spans="1:14" ht="24" customHeight="1">
      <c r="C180" s="486" t="s">
        <v>953</v>
      </c>
      <c r="D180" s="486"/>
    </row>
    <row r="181" spans="1:14" s="112" customFormat="1" ht="105.65" customHeight="1">
      <c r="A181" s="186"/>
      <c r="B181" s="187"/>
      <c r="C181" s="483" t="str">
        <f>'Sheet7 (3)'!C8</f>
        <v xml:space="preserve">                </v>
      </c>
      <c r="D181" s="484"/>
      <c r="E181" s="484"/>
      <c r="F181" s="484"/>
      <c r="G181" s="484"/>
      <c r="H181" s="484"/>
      <c r="I181" s="484"/>
      <c r="J181" s="484"/>
      <c r="K181" s="484"/>
      <c r="L181" s="484"/>
      <c r="M181" s="485"/>
      <c r="N181" s="186"/>
    </row>
    <row r="182" spans="1:14" s="112" customFormat="1" ht="24" customHeight="1">
      <c r="A182" s="186"/>
      <c r="B182" s="187"/>
      <c r="C182" s="486" t="s">
        <v>954</v>
      </c>
      <c r="D182" s="486"/>
      <c r="E182" s="187"/>
      <c r="F182" s="187"/>
      <c r="G182" s="187"/>
      <c r="H182" s="187"/>
      <c r="I182" s="187"/>
      <c r="J182" s="187"/>
      <c r="K182" s="186"/>
      <c r="L182" s="186"/>
      <c r="M182" s="186"/>
      <c r="N182" s="186"/>
    </row>
    <row r="183" spans="1:14" s="112" customFormat="1" ht="105.65" customHeight="1">
      <c r="A183" s="186"/>
      <c r="B183" s="187"/>
      <c r="C183" s="483" t="str">
        <f>'Sheet7 (3)'!C16</f>
        <v xml:space="preserve">                </v>
      </c>
      <c r="D183" s="484"/>
      <c r="E183" s="484"/>
      <c r="F183" s="484"/>
      <c r="G183" s="484"/>
      <c r="H183" s="484"/>
      <c r="I183" s="484"/>
      <c r="J183" s="484"/>
      <c r="K183" s="484"/>
      <c r="L183" s="484"/>
      <c r="M183" s="485"/>
      <c r="N183" s="186"/>
    </row>
    <row r="184" spans="1:14" s="112" customFormat="1" ht="24" customHeight="1">
      <c r="A184" s="186"/>
      <c r="B184" s="187"/>
      <c r="C184" s="486" t="s">
        <v>955</v>
      </c>
      <c r="D184" s="486"/>
      <c r="E184" s="187"/>
      <c r="F184" s="187"/>
      <c r="G184" s="187"/>
      <c r="H184" s="187"/>
      <c r="I184" s="187"/>
      <c r="J184" s="187"/>
      <c r="K184" s="186"/>
      <c r="L184" s="186"/>
      <c r="M184" s="186"/>
      <c r="N184" s="186"/>
    </row>
    <row r="185" spans="1:14" s="111" customFormat="1" ht="105.65" customHeight="1">
      <c r="A185" s="185"/>
      <c r="B185" s="188"/>
      <c r="C185" s="483" t="str">
        <f>'Sheet7 (3)'!C25</f>
        <v xml:space="preserve">                                </v>
      </c>
      <c r="D185" s="484"/>
      <c r="E185" s="484"/>
      <c r="F185" s="484"/>
      <c r="G185" s="484"/>
      <c r="H185" s="484"/>
      <c r="I185" s="484"/>
      <c r="J185" s="484"/>
      <c r="K185" s="484"/>
      <c r="L185" s="484"/>
      <c r="M185" s="485"/>
      <c r="N185" s="185"/>
    </row>
    <row r="187" spans="1:14">
      <c r="B187" s="1" t="s">
        <v>1165</v>
      </c>
      <c r="C187" s="1" t="s">
        <v>950</v>
      </c>
    </row>
    <row r="188" spans="1:14" ht="24" customHeight="1">
      <c r="C188" s="486" t="s">
        <v>953</v>
      </c>
      <c r="D188" s="486"/>
    </row>
    <row r="189" spans="1:14" s="112" customFormat="1" ht="105.65" customHeight="1">
      <c r="A189" s="186"/>
      <c r="B189" s="187"/>
      <c r="C189" s="483" t="str">
        <f>'Sheet7 (3)'!C9</f>
        <v xml:space="preserve">        </v>
      </c>
      <c r="D189" s="484"/>
      <c r="E189" s="484"/>
      <c r="F189" s="484"/>
      <c r="G189" s="484"/>
      <c r="H189" s="484"/>
      <c r="I189" s="484"/>
      <c r="J189" s="484"/>
      <c r="K189" s="484"/>
      <c r="L189" s="484"/>
      <c r="M189" s="485"/>
      <c r="N189" s="186"/>
    </row>
    <row r="190" spans="1:14" s="112" customFormat="1" ht="24" customHeight="1">
      <c r="A190" s="186"/>
      <c r="B190" s="187"/>
      <c r="C190" s="486" t="s">
        <v>954</v>
      </c>
      <c r="D190" s="486"/>
      <c r="E190" s="187"/>
      <c r="F190" s="187"/>
      <c r="G190" s="187"/>
      <c r="H190" s="187"/>
      <c r="I190" s="187"/>
      <c r="J190" s="187"/>
      <c r="K190" s="186"/>
      <c r="L190" s="186"/>
      <c r="M190" s="186"/>
      <c r="N190" s="186"/>
    </row>
    <row r="191" spans="1:14" s="112" customFormat="1" ht="105.65" customHeight="1">
      <c r="A191" s="186"/>
      <c r="B191" s="187"/>
      <c r="C191" s="483" t="str">
        <f>'Sheet7 (3)'!C17</f>
        <v xml:space="preserve">        </v>
      </c>
      <c r="D191" s="484"/>
      <c r="E191" s="484"/>
      <c r="F191" s="484"/>
      <c r="G191" s="484"/>
      <c r="H191" s="484"/>
      <c r="I191" s="484"/>
      <c r="J191" s="484"/>
      <c r="K191" s="484"/>
      <c r="L191" s="484"/>
      <c r="M191" s="485"/>
      <c r="N191" s="186"/>
    </row>
    <row r="192" spans="1:14" s="112" customFormat="1" ht="24" customHeight="1">
      <c r="A192" s="186"/>
      <c r="B192" s="187"/>
      <c r="C192" s="486" t="s">
        <v>955</v>
      </c>
      <c r="D192" s="486"/>
      <c r="E192" s="187"/>
      <c r="F192" s="187"/>
      <c r="G192" s="187"/>
      <c r="H192" s="187"/>
      <c r="I192" s="187"/>
      <c r="J192" s="187"/>
      <c r="K192" s="186"/>
      <c r="L192" s="186"/>
      <c r="M192" s="186"/>
      <c r="N192" s="186"/>
    </row>
    <row r="193" spans="1:14" s="111" customFormat="1" ht="105.65" customHeight="1">
      <c r="A193" s="185"/>
      <c r="B193" s="188"/>
      <c r="C193" s="483" t="str">
        <f>'Sheet7 (3)'!C26</f>
        <v xml:space="preserve">                </v>
      </c>
      <c r="D193" s="484"/>
      <c r="E193" s="484"/>
      <c r="F193" s="484"/>
      <c r="G193" s="484"/>
      <c r="H193" s="484"/>
      <c r="I193" s="484"/>
      <c r="J193" s="484"/>
      <c r="K193" s="484"/>
      <c r="L193" s="484"/>
      <c r="M193" s="485"/>
      <c r="N193" s="185"/>
    </row>
    <row r="195" spans="1:14">
      <c r="B195" s="1">
        <v>3.5</v>
      </c>
      <c r="C195" s="1" t="s">
        <v>940</v>
      </c>
    </row>
    <row r="196" spans="1:14" ht="24" customHeight="1">
      <c r="C196" s="486" t="s">
        <v>953</v>
      </c>
      <c r="D196" s="486"/>
    </row>
    <row r="197" spans="1:14" s="112" customFormat="1" ht="105.65" customHeight="1">
      <c r="A197" s="186"/>
      <c r="B197" s="187"/>
      <c r="C197" s="483" t="str">
        <f>'Sheet7 (3)'!C10</f>
        <v xml:space="preserve">  </v>
      </c>
      <c r="D197" s="484"/>
      <c r="E197" s="484"/>
      <c r="F197" s="484"/>
      <c r="G197" s="484"/>
      <c r="H197" s="484"/>
      <c r="I197" s="484"/>
      <c r="J197" s="484"/>
      <c r="K197" s="484"/>
      <c r="L197" s="484"/>
      <c r="M197" s="485"/>
      <c r="N197" s="186"/>
    </row>
    <row r="198" spans="1:14" s="112" customFormat="1" ht="24" customHeight="1">
      <c r="A198" s="186"/>
      <c r="B198" s="187"/>
      <c r="C198" s="486" t="s">
        <v>954</v>
      </c>
      <c r="D198" s="486"/>
      <c r="E198" s="187"/>
      <c r="F198" s="187"/>
      <c r="G198" s="187"/>
      <c r="H198" s="187"/>
      <c r="I198" s="187"/>
      <c r="J198" s="187"/>
      <c r="K198" s="186"/>
      <c r="L198" s="186"/>
      <c r="M198" s="186"/>
      <c r="N198" s="186"/>
    </row>
    <row r="199" spans="1:14" s="112" customFormat="1" ht="105.65" customHeight="1">
      <c r="A199" s="186"/>
      <c r="B199" s="187"/>
      <c r="C199" s="483" t="str">
        <f>'Sheet7 (3)'!C18</f>
        <v xml:space="preserve">  </v>
      </c>
      <c r="D199" s="484"/>
      <c r="E199" s="484"/>
      <c r="F199" s="484"/>
      <c r="G199" s="484"/>
      <c r="H199" s="484"/>
      <c r="I199" s="484"/>
      <c r="J199" s="484"/>
      <c r="K199" s="484"/>
      <c r="L199" s="484"/>
      <c r="M199" s="485"/>
      <c r="N199" s="186"/>
    </row>
    <row r="200" spans="1:14" s="112" customFormat="1" ht="24" customHeight="1">
      <c r="A200" s="186"/>
      <c r="B200" s="187"/>
      <c r="C200" s="486" t="s">
        <v>955</v>
      </c>
      <c r="D200" s="486"/>
      <c r="E200" s="187"/>
      <c r="F200" s="187"/>
      <c r="G200" s="187"/>
      <c r="H200" s="187"/>
      <c r="I200" s="187"/>
      <c r="J200" s="187"/>
      <c r="K200" s="186"/>
      <c r="L200" s="186"/>
      <c r="M200" s="186"/>
      <c r="N200" s="186"/>
    </row>
    <row r="201" spans="1:14" s="111" customFormat="1" ht="105.65" customHeight="1">
      <c r="A201" s="185"/>
      <c r="B201" s="188"/>
      <c r="C201" s="483" t="str">
        <f>'Sheet7 (3)'!C27</f>
        <v xml:space="preserve">    </v>
      </c>
      <c r="D201" s="484"/>
      <c r="E201" s="484"/>
      <c r="F201" s="484"/>
      <c r="G201" s="484"/>
      <c r="H201" s="484"/>
      <c r="I201" s="484"/>
      <c r="J201" s="484"/>
      <c r="K201" s="484"/>
      <c r="L201" s="484"/>
      <c r="M201" s="485"/>
      <c r="N201" s="185"/>
    </row>
    <row r="205" spans="1:14">
      <c r="B205" s="1" t="s">
        <v>941</v>
      </c>
    </row>
    <row r="207" spans="1:14">
      <c r="B207" s="1" t="s">
        <v>1166</v>
      </c>
      <c r="C207" s="1" t="s">
        <v>58</v>
      </c>
    </row>
    <row r="208" spans="1:14" ht="24" customHeight="1">
      <c r="C208" s="486" t="s">
        <v>953</v>
      </c>
      <c r="D208" s="486"/>
    </row>
    <row r="209" spans="1:14" ht="105.65" customHeight="1">
      <c r="C209" s="483" t="str">
        <f>'Sheet7 (4)'!C6</f>
        <v xml:space="preserve">                </v>
      </c>
      <c r="D209" s="484"/>
      <c r="E209" s="484"/>
      <c r="F209" s="484"/>
      <c r="G209" s="484"/>
      <c r="H209" s="484"/>
      <c r="I209" s="484"/>
      <c r="J209" s="484"/>
      <c r="K209" s="484"/>
      <c r="L209" s="484"/>
      <c r="M209" s="485"/>
    </row>
    <row r="210" spans="1:14" ht="24" customHeight="1">
      <c r="B210" s="187"/>
      <c r="C210" s="486" t="s">
        <v>954</v>
      </c>
      <c r="D210" s="486"/>
    </row>
    <row r="211" spans="1:14" ht="105.65" customHeight="1">
      <c r="C211" s="483" t="str">
        <f>'Sheet7 (4)'!C14</f>
        <v xml:space="preserve">                </v>
      </c>
      <c r="D211" s="484"/>
      <c r="E211" s="484"/>
      <c r="F211" s="484"/>
      <c r="G211" s="484"/>
      <c r="H211" s="484"/>
      <c r="I211" s="484"/>
      <c r="J211" s="484"/>
      <c r="K211" s="484"/>
      <c r="L211" s="484"/>
      <c r="M211" s="485"/>
    </row>
    <row r="212" spans="1:14" ht="24" customHeight="1">
      <c r="C212" s="486" t="s">
        <v>955</v>
      </c>
      <c r="D212" s="486"/>
    </row>
    <row r="213" spans="1:14" ht="105.65" customHeight="1">
      <c r="C213" s="483" t="str">
        <f>'Sheet7 (4)'!C23</f>
        <v xml:space="preserve">                                </v>
      </c>
      <c r="D213" s="484"/>
      <c r="E213" s="484"/>
      <c r="F213" s="484"/>
      <c r="G213" s="484"/>
      <c r="H213" s="484"/>
      <c r="I213" s="484"/>
      <c r="J213" s="484"/>
      <c r="K213" s="484"/>
      <c r="L213" s="484"/>
      <c r="M213" s="485"/>
    </row>
    <row r="215" spans="1:14">
      <c r="B215" s="183">
        <v>4.2</v>
      </c>
      <c r="C215" s="1" t="s">
        <v>115</v>
      </c>
    </row>
    <row r="216" spans="1:14" ht="24" customHeight="1">
      <c r="C216" s="486" t="s">
        <v>953</v>
      </c>
      <c r="D216" s="486"/>
    </row>
    <row r="217" spans="1:14" s="112" customFormat="1" ht="105.65" customHeight="1">
      <c r="A217" s="186"/>
      <c r="B217" s="186"/>
      <c r="C217" s="483" t="str">
        <f>'Sheet7 (4)'!C7</f>
        <v xml:space="preserve">              </v>
      </c>
      <c r="D217" s="484"/>
      <c r="E217" s="484"/>
      <c r="F217" s="484"/>
      <c r="G217" s="484"/>
      <c r="H217" s="484"/>
      <c r="I217" s="484"/>
      <c r="J217" s="484"/>
      <c r="K217" s="484"/>
      <c r="L217" s="484"/>
      <c r="M217" s="485"/>
      <c r="N217" s="186"/>
    </row>
    <row r="218" spans="1:14" s="112" customFormat="1" ht="24" customHeight="1">
      <c r="A218" s="186"/>
      <c r="B218" s="187"/>
      <c r="C218" s="486" t="s">
        <v>954</v>
      </c>
      <c r="D218" s="486"/>
      <c r="E218" s="186"/>
      <c r="F218" s="186"/>
      <c r="G218" s="186"/>
      <c r="H218" s="186"/>
      <c r="I218" s="186"/>
      <c r="J218" s="186"/>
      <c r="K218" s="186"/>
      <c r="L218" s="186"/>
      <c r="M218" s="186"/>
      <c r="N218" s="186"/>
    </row>
    <row r="219" spans="1:14" s="112" customFormat="1" ht="105.65" customHeight="1">
      <c r="A219" s="186"/>
      <c r="B219" s="187"/>
      <c r="C219" s="483" t="str">
        <f>'Sheet7 (4)'!C15</f>
        <v xml:space="preserve">              </v>
      </c>
      <c r="D219" s="484"/>
      <c r="E219" s="484"/>
      <c r="F219" s="484"/>
      <c r="G219" s="484"/>
      <c r="H219" s="484"/>
      <c r="I219" s="484"/>
      <c r="J219" s="484"/>
      <c r="K219" s="484"/>
      <c r="L219" s="484"/>
      <c r="M219" s="485"/>
      <c r="N219" s="186"/>
    </row>
    <row r="220" spans="1:14" s="112" customFormat="1" ht="24" customHeight="1">
      <c r="A220" s="186"/>
      <c r="B220" s="187"/>
      <c r="C220" s="486" t="s">
        <v>955</v>
      </c>
      <c r="D220" s="486"/>
      <c r="E220" s="186"/>
      <c r="F220" s="186"/>
      <c r="G220" s="186"/>
      <c r="H220" s="186"/>
      <c r="I220" s="186"/>
      <c r="J220" s="186"/>
      <c r="K220" s="186"/>
      <c r="L220" s="186"/>
      <c r="M220" s="186"/>
      <c r="N220" s="186"/>
    </row>
    <row r="221" spans="1:14" s="111" customFormat="1" ht="105.65" customHeight="1">
      <c r="A221" s="185"/>
      <c r="B221" s="188"/>
      <c r="C221" s="483" t="str">
        <f>'Sheet7 (4)'!C24</f>
        <v xml:space="preserve">                            </v>
      </c>
      <c r="D221" s="484"/>
      <c r="E221" s="484"/>
      <c r="F221" s="484"/>
      <c r="G221" s="484"/>
      <c r="H221" s="484"/>
      <c r="I221" s="484"/>
      <c r="J221" s="484"/>
      <c r="K221" s="484"/>
      <c r="L221" s="484"/>
      <c r="M221" s="485"/>
      <c r="N221" s="185"/>
    </row>
    <row r="222" spans="1:14" ht="13.75" customHeight="1"/>
    <row r="223" spans="1:14" ht="13.75" customHeight="1"/>
    <row r="224" spans="1:14" ht="13.75" customHeight="1"/>
    <row r="225" spans="1:14" s="112" customFormat="1" ht="13.75" customHeight="1">
      <c r="A225" s="186"/>
      <c r="B225" s="1" t="s">
        <v>942</v>
      </c>
      <c r="C225" s="1"/>
      <c r="D225" s="1"/>
      <c r="E225" s="186"/>
      <c r="F225" s="186"/>
      <c r="G225" s="186"/>
      <c r="H225" s="186"/>
      <c r="I225" s="186"/>
      <c r="J225" s="186"/>
      <c r="K225" s="186"/>
      <c r="L225" s="186"/>
      <c r="M225" s="186"/>
      <c r="N225" s="186"/>
    </row>
    <row r="226" spans="1:14" s="112" customFormat="1" ht="13.75" customHeight="1">
      <c r="A226" s="186"/>
      <c r="B226" s="186"/>
      <c r="C226" s="186"/>
      <c r="D226" s="186"/>
      <c r="E226" s="187"/>
      <c r="F226" s="187"/>
      <c r="G226" s="187"/>
      <c r="H226" s="187"/>
      <c r="I226" s="187"/>
      <c r="J226" s="187"/>
      <c r="K226" s="186"/>
      <c r="L226" s="186"/>
      <c r="M226" s="186"/>
      <c r="N226" s="186"/>
    </row>
    <row r="227" spans="1:14" s="112" customFormat="1" ht="13.75" customHeight="1">
      <c r="A227" s="186"/>
      <c r="B227" s="1" t="s">
        <v>1179</v>
      </c>
      <c r="C227" s="185" t="s">
        <v>74</v>
      </c>
      <c r="D227" s="187"/>
      <c r="E227" s="186"/>
      <c r="F227" s="186"/>
      <c r="G227" s="186"/>
      <c r="H227" s="186"/>
      <c r="I227" s="186"/>
      <c r="J227" s="186"/>
      <c r="K227" s="186"/>
      <c r="L227" s="186"/>
      <c r="M227" s="186"/>
      <c r="N227" s="186"/>
    </row>
    <row r="228" spans="1:14" s="112" customFormat="1" ht="24" customHeight="1">
      <c r="A228" s="186"/>
      <c r="B228" s="186"/>
      <c r="C228" s="486" t="s">
        <v>953</v>
      </c>
      <c r="D228" s="486"/>
      <c r="E228" s="187"/>
      <c r="F228" s="187"/>
      <c r="G228" s="187"/>
      <c r="H228" s="187"/>
      <c r="I228" s="187"/>
      <c r="J228" s="187"/>
      <c r="K228" s="186"/>
      <c r="L228" s="186"/>
      <c r="M228" s="186"/>
      <c r="N228" s="186"/>
    </row>
    <row r="229" spans="1:14" s="111" customFormat="1" ht="105.65" customHeight="1">
      <c r="A229" s="185"/>
      <c r="B229" s="188"/>
      <c r="C229" s="483" t="str">
        <f>'Sheet7 (5)'!C6</f>
        <v xml:space="preserve">        </v>
      </c>
      <c r="D229" s="484"/>
      <c r="E229" s="484"/>
      <c r="F229" s="484"/>
      <c r="G229" s="484"/>
      <c r="H229" s="484"/>
      <c r="I229" s="484"/>
      <c r="J229" s="484"/>
      <c r="K229" s="484"/>
      <c r="L229" s="484"/>
      <c r="M229" s="485"/>
      <c r="N229" s="185"/>
    </row>
    <row r="230" spans="1:14" ht="24" customHeight="1">
      <c r="C230" s="486" t="s">
        <v>954</v>
      </c>
      <c r="D230" s="486"/>
    </row>
    <row r="231" spans="1:14" ht="105.65" customHeight="1">
      <c r="C231" s="483" t="str">
        <f>'Sheet7 (5)'!C14</f>
        <v xml:space="preserve">        </v>
      </c>
      <c r="D231" s="484"/>
      <c r="E231" s="484"/>
      <c r="F231" s="484"/>
      <c r="G231" s="484"/>
      <c r="H231" s="484"/>
      <c r="I231" s="484"/>
      <c r="J231" s="484"/>
      <c r="K231" s="484"/>
      <c r="L231" s="484"/>
      <c r="M231" s="485"/>
    </row>
    <row r="232" spans="1:14" ht="24" customHeight="1">
      <c r="C232" s="486" t="s">
        <v>955</v>
      </c>
      <c r="D232" s="486"/>
    </row>
    <row r="233" spans="1:14" ht="105.65" customHeight="1">
      <c r="C233" s="483" t="str">
        <f>'Sheet7 (5)'!C23</f>
        <v xml:space="preserve">                </v>
      </c>
      <c r="D233" s="484"/>
      <c r="E233" s="484"/>
      <c r="F233" s="484"/>
      <c r="G233" s="484"/>
      <c r="H233" s="484"/>
      <c r="I233" s="484"/>
      <c r="J233" s="484"/>
      <c r="K233" s="484"/>
      <c r="L233" s="484"/>
      <c r="M233" s="485"/>
    </row>
    <row r="234" spans="1:14" ht="13.75" customHeight="1"/>
    <row r="235" spans="1:14" ht="13.75" customHeight="1">
      <c r="B235" s="183">
        <v>5.2</v>
      </c>
      <c r="C235" s="1" t="s">
        <v>1180</v>
      </c>
    </row>
    <row r="236" spans="1:14" s="112" customFormat="1" ht="24" customHeight="1">
      <c r="A236" s="186"/>
      <c r="B236" s="187"/>
      <c r="C236" s="486" t="s">
        <v>953</v>
      </c>
      <c r="D236" s="486"/>
      <c r="E236" s="186"/>
      <c r="F236" s="186"/>
      <c r="G236" s="186"/>
      <c r="H236" s="186"/>
      <c r="I236" s="186"/>
      <c r="J236" s="186"/>
      <c r="K236" s="186"/>
      <c r="L236" s="186"/>
      <c r="M236" s="186"/>
      <c r="N236" s="186"/>
    </row>
    <row r="237" spans="1:14" s="112" customFormat="1" ht="105.65" customHeight="1">
      <c r="A237" s="186"/>
      <c r="B237" s="187"/>
      <c r="C237" s="483" t="str">
        <f>'Sheet7 (5)'!C7</f>
        <v xml:space="preserve">      </v>
      </c>
      <c r="D237" s="484"/>
      <c r="E237" s="484"/>
      <c r="F237" s="484"/>
      <c r="G237" s="484"/>
      <c r="H237" s="484"/>
      <c r="I237" s="484"/>
      <c r="J237" s="484"/>
      <c r="K237" s="484"/>
      <c r="L237" s="484"/>
      <c r="M237" s="485"/>
      <c r="N237" s="186"/>
    </row>
    <row r="238" spans="1:14" s="112" customFormat="1" ht="24" customHeight="1">
      <c r="A238" s="186"/>
      <c r="B238" s="187"/>
      <c r="C238" s="486" t="s">
        <v>954</v>
      </c>
      <c r="D238" s="486"/>
      <c r="E238" s="186"/>
      <c r="F238" s="186"/>
      <c r="G238" s="186"/>
      <c r="H238" s="186"/>
      <c r="I238" s="186"/>
      <c r="J238" s="186"/>
      <c r="K238" s="186"/>
      <c r="L238" s="186"/>
      <c r="M238" s="186"/>
      <c r="N238" s="186"/>
    </row>
    <row r="239" spans="1:14" s="112" customFormat="1" ht="105.65" customHeight="1">
      <c r="A239" s="186"/>
      <c r="B239" s="187"/>
      <c r="C239" s="483" t="str">
        <f>'Sheet7 (5)'!C15</f>
        <v xml:space="preserve">      </v>
      </c>
      <c r="D239" s="484"/>
      <c r="E239" s="484"/>
      <c r="F239" s="484"/>
      <c r="G239" s="484"/>
      <c r="H239" s="484"/>
      <c r="I239" s="484"/>
      <c r="J239" s="484"/>
      <c r="K239" s="484"/>
      <c r="L239" s="484"/>
      <c r="M239" s="485"/>
      <c r="N239" s="186"/>
    </row>
    <row r="240" spans="1:14" s="111" customFormat="1" ht="24" customHeight="1">
      <c r="A240" s="185"/>
      <c r="B240" s="188"/>
      <c r="C240" s="486" t="s">
        <v>955</v>
      </c>
      <c r="D240" s="486"/>
      <c r="E240" s="185"/>
      <c r="F240" s="185"/>
      <c r="G240" s="185"/>
      <c r="H240" s="185"/>
      <c r="I240" s="185"/>
      <c r="J240" s="185"/>
      <c r="K240" s="185"/>
      <c r="L240" s="185"/>
      <c r="M240" s="185"/>
      <c r="N240" s="185"/>
    </row>
    <row r="241" spans="1:14" ht="105.65" customHeight="1">
      <c r="C241" s="496" t="str">
        <f>'Sheet7 (5)'!C24</f>
        <v xml:space="preserve">            </v>
      </c>
      <c r="D241" s="497"/>
      <c r="E241" s="497"/>
      <c r="F241" s="497"/>
      <c r="G241" s="497"/>
      <c r="H241" s="497"/>
      <c r="I241" s="497"/>
      <c r="J241" s="497"/>
      <c r="K241" s="497"/>
      <c r="L241" s="497"/>
      <c r="M241" s="498"/>
    </row>
    <row r="242" spans="1:14" ht="13.25" customHeight="1"/>
    <row r="243" spans="1:14">
      <c r="B243" s="183">
        <v>5.3</v>
      </c>
      <c r="C243" s="183" t="s">
        <v>83</v>
      </c>
    </row>
    <row r="244" spans="1:14" s="112" customFormat="1" ht="24" customHeight="1">
      <c r="A244" s="186"/>
      <c r="B244" s="187"/>
      <c r="C244" s="486" t="s">
        <v>953</v>
      </c>
      <c r="D244" s="486"/>
      <c r="E244" s="186"/>
      <c r="F244" s="186"/>
      <c r="G244" s="186"/>
      <c r="H244" s="186"/>
      <c r="I244" s="186"/>
      <c r="J244" s="186"/>
      <c r="K244" s="186"/>
      <c r="L244" s="186"/>
      <c r="M244" s="186"/>
      <c r="N244" s="186"/>
    </row>
    <row r="245" spans="1:14" s="112" customFormat="1" ht="105.65" customHeight="1">
      <c r="A245" s="186"/>
      <c r="B245" s="187"/>
      <c r="C245" s="483" t="str">
        <f>'Sheet7 (5)'!C8</f>
        <v xml:space="preserve">      </v>
      </c>
      <c r="D245" s="484"/>
      <c r="E245" s="484"/>
      <c r="F245" s="484"/>
      <c r="G245" s="484"/>
      <c r="H245" s="484"/>
      <c r="I245" s="484"/>
      <c r="J245" s="484"/>
      <c r="K245" s="484"/>
      <c r="L245" s="484"/>
      <c r="M245" s="485"/>
      <c r="N245" s="186"/>
    </row>
    <row r="246" spans="1:14" s="112" customFormat="1" ht="24" customHeight="1">
      <c r="A246" s="186"/>
      <c r="B246" s="187"/>
      <c r="C246" s="486" t="s">
        <v>954</v>
      </c>
      <c r="D246" s="486"/>
      <c r="E246" s="186"/>
      <c r="F246" s="186"/>
      <c r="G246" s="186"/>
      <c r="H246" s="186"/>
      <c r="I246" s="186"/>
      <c r="J246" s="186"/>
      <c r="K246" s="186"/>
      <c r="L246" s="186"/>
      <c r="M246" s="186"/>
      <c r="N246" s="186"/>
    </row>
    <row r="247" spans="1:14" s="112" customFormat="1" ht="105.65" customHeight="1">
      <c r="A247" s="186"/>
      <c r="B247" s="187"/>
      <c r="C247" s="483" t="str">
        <f>'Sheet7 (5)'!C16</f>
        <v xml:space="preserve">      </v>
      </c>
      <c r="D247" s="484"/>
      <c r="E247" s="484"/>
      <c r="F247" s="484"/>
      <c r="G247" s="484"/>
      <c r="H247" s="484"/>
      <c r="I247" s="484"/>
      <c r="J247" s="484"/>
      <c r="K247" s="484"/>
      <c r="L247" s="484"/>
      <c r="M247" s="485"/>
      <c r="N247" s="186"/>
    </row>
    <row r="248" spans="1:14" s="111" customFormat="1" ht="24" customHeight="1">
      <c r="A248" s="185"/>
      <c r="B248" s="188"/>
      <c r="C248" s="486" t="s">
        <v>955</v>
      </c>
      <c r="D248" s="486"/>
      <c r="E248" s="185"/>
      <c r="F248" s="185"/>
      <c r="G248" s="185"/>
      <c r="H248" s="185"/>
      <c r="I248" s="185"/>
      <c r="J248" s="185"/>
      <c r="K248" s="185"/>
      <c r="L248" s="185"/>
      <c r="M248" s="185"/>
      <c r="N248" s="185"/>
    </row>
    <row r="249" spans="1:14" ht="105.65" customHeight="1">
      <c r="C249" s="483" t="str">
        <f>'Sheet7 (5)'!C25</f>
        <v xml:space="preserve">            </v>
      </c>
      <c r="D249" s="484"/>
      <c r="E249" s="484"/>
      <c r="F249" s="484"/>
      <c r="G249" s="484"/>
      <c r="H249" s="484"/>
      <c r="I249" s="484"/>
      <c r="J249" s="484"/>
      <c r="K249" s="484"/>
      <c r="L249" s="484"/>
      <c r="M249" s="485"/>
    </row>
    <row r="250" spans="1:14" ht="13.75" customHeight="1"/>
    <row r="251" spans="1:14" ht="13.75" customHeight="1"/>
    <row r="252" spans="1:14" s="112" customFormat="1" ht="13.75" customHeight="1">
      <c r="A252" s="186"/>
      <c r="B252" s="187"/>
      <c r="C252" s="186"/>
      <c r="D252" s="186"/>
      <c r="E252" s="186"/>
      <c r="F252" s="186"/>
      <c r="G252" s="186"/>
      <c r="H252" s="186"/>
      <c r="I252" s="186"/>
      <c r="J252" s="186"/>
      <c r="K252" s="186"/>
      <c r="L252" s="186"/>
      <c r="M252" s="186"/>
      <c r="N252" s="186"/>
    </row>
    <row r="253" spans="1:14" s="112" customFormat="1" ht="13.75" customHeight="1">
      <c r="A253" s="186"/>
      <c r="B253" s="1" t="s">
        <v>943</v>
      </c>
      <c r="C253" s="186"/>
      <c r="D253" s="186"/>
      <c r="E253" s="187"/>
      <c r="F253" s="187"/>
      <c r="G253" s="187"/>
      <c r="H253" s="187"/>
      <c r="I253" s="187"/>
      <c r="J253" s="187"/>
      <c r="K253" s="186"/>
      <c r="L253" s="186"/>
      <c r="M253" s="186"/>
      <c r="N253" s="186"/>
    </row>
    <row r="254" spans="1:14" s="112" customFormat="1" ht="13.75" customHeight="1">
      <c r="A254" s="186"/>
      <c r="B254" s="187"/>
      <c r="C254" s="186"/>
      <c r="D254" s="186"/>
      <c r="E254" s="186"/>
      <c r="F254" s="186"/>
      <c r="G254" s="186"/>
      <c r="H254" s="186"/>
      <c r="I254" s="186"/>
      <c r="J254" s="186"/>
      <c r="K254" s="186"/>
      <c r="L254" s="186"/>
      <c r="M254" s="186"/>
      <c r="N254" s="186"/>
    </row>
    <row r="255" spans="1:14" s="112" customFormat="1" ht="13.75" customHeight="1">
      <c r="A255" s="186"/>
      <c r="B255" s="1" t="s">
        <v>1167</v>
      </c>
      <c r="C255" s="183" t="s">
        <v>951</v>
      </c>
      <c r="D255" s="187"/>
      <c r="E255" s="187"/>
      <c r="F255" s="187"/>
      <c r="G255" s="187"/>
      <c r="H255" s="187"/>
      <c r="I255" s="187"/>
      <c r="J255" s="187"/>
      <c r="K255" s="186"/>
      <c r="L255" s="186"/>
      <c r="M255" s="186"/>
      <c r="N255" s="186"/>
    </row>
    <row r="256" spans="1:14" s="111" customFormat="1" ht="24" customHeight="1">
      <c r="A256" s="185"/>
      <c r="B256" s="188"/>
      <c r="C256" s="486" t="s">
        <v>953</v>
      </c>
      <c r="D256" s="486"/>
      <c r="E256" s="185"/>
      <c r="F256" s="185"/>
      <c r="G256" s="185"/>
      <c r="H256" s="185"/>
      <c r="I256" s="185"/>
      <c r="J256" s="185"/>
      <c r="K256" s="185"/>
      <c r="L256" s="185"/>
      <c r="M256" s="185"/>
      <c r="N256" s="185"/>
    </row>
    <row r="257" spans="2:13" ht="105.65" customHeight="1">
      <c r="C257" s="483" t="str">
        <f>'Sheet7 (6)'!C6</f>
        <v xml:space="preserve">            </v>
      </c>
      <c r="D257" s="484"/>
      <c r="E257" s="484"/>
      <c r="F257" s="484"/>
      <c r="G257" s="484"/>
      <c r="H257" s="484"/>
      <c r="I257" s="484"/>
      <c r="J257" s="484"/>
      <c r="K257" s="484"/>
      <c r="L257" s="484"/>
      <c r="M257" s="485"/>
    </row>
    <row r="258" spans="2:13" ht="24" customHeight="1">
      <c r="C258" s="486" t="s">
        <v>954</v>
      </c>
      <c r="D258" s="486"/>
    </row>
    <row r="259" spans="2:13" ht="105.65" customHeight="1">
      <c r="C259" s="483" t="str">
        <f>'Sheet7 (6)'!C14</f>
        <v xml:space="preserve">            </v>
      </c>
      <c r="D259" s="484"/>
      <c r="E259" s="484"/>
      <c r="F259" s="484"/>
      <c r="G259" s="484"/>
      <c r="H259" s="484"/>
      <c r="I259" s="484"/>
      <c r="J259" s="484"/>
      <c r="K259" s="484"/>
      <c r="L259" s="484"/>
      <c r="M259" s="485"/>
    </row>
    <row r="260" spans="2:13" ht="24" customHeight="1">
      <c r="C260" s="486" t="s">
        <v>955</v>
      </c>
      <c r="D260" s="486"/>
    </row>
    <row r="261" spans="2:13" ht="105.65" customHeight="1">
      <c r="C261" s="483" t="str">
        <f>'Sheet7 (6)'!C23</f>
        <v xml:space="preserve">                        </v>
      </c>
      <c r="D261" s="484"/>
      <c r="E261" s="484"/>
      <c r="F261" s="484"/>
      <c r="G261" s="484"/>
      <c r="H261" s="484"/>
      <c r="I261" s="484"/>
      <c r="J261" s="484"/>
      <c r="K261" s="484"/>
      <c r="L261" s="484"/>
      <c r="M261" s="485"/>
    </row>
    <row r="262" spans="2:13" ht="13.75" customHeight="1"/>
    <row r="263" spans="2:13" ht="13.75" customHeight="1">
      <c r="B263" s="1" t="s">
        <v>1168</v>
      </c>
      <c r="C263" s="1" t="s">
        <v>952</v>
      </c>
    </row>
    <row r="264" spans="2:13" ht="24" customHeight="1">
      <c r="C264" s="486" t="s">
        <v>953</v>
      </c>
      <c r="D264" s="486"/>
    </row>
    <row r="265" spans="2:13" ht="105.65" customHeight="1">
      <c r="B265" s="187"/>
      <c r="C265" s="483" t="str">
        <f>'Sheet7 (6)'!C7</f>
        <v xml:space="preserve">      </v>
      </c>
      <c r="D265" s="484"/>
      <c r="E265" s="484"/>
      <c r="F265" s="484"/>
      <c r="G265" s="484"/>
      <c r="H265" s="484"/>
      <c r="I265" s="484"/>
      <c r="J265" s="484"/>
      <c r="K265" s="484"/>
      <c r="L265" s="484"/>
      <c r="M265" s="485"/>
    </row>
    <row r="266" spans="2:13" ht="24" customHeight="1">
      <c r="B266" s="187"/>
      <c r="C266" s="486" t="s">
        <v>954</v>
      </c>
      <c r="D266" s="486"/>
      <c r="E266" s="187"/>
      <c r="F266" s="187"/>
      <c r="G266" s="187"/>
      <c r="H266" s="187"/>
      <c r="I266" s="187"/>
      <c r="J266" s="187"/>
      <c r="K266" s="186"/>
      <c r="L266" s="186"/>
      <c r="M266" s="186"/>
    </row>
    <row r="267" spans="2:13" ht="105.65" customHeight="1">
      <c r="B267" s="187"/>
      <c r="C267" s="483" t="str">
        <f>'Sheet7 (6)'!C15</f>
        <v xml:space="preserve">      </v>
      </c>
      <c r="D267" s="484"/>
      <c r="E267" s="484"/>
      <c r="F267" s="484"/>
      <c r="G267" s="484"/>
      <c r="H267" s="484"/>
      <c r="I267" s="484"/>
      <c r="J267" s="484"/>
      <c r="K267" s="484"/>
      <c r="L267" s="484"/>
      <c r="M267" s="485"/>
    </row>
    <row r="268" spans="2:13" ht="24" customHeight="1">
      <c r="B268" s="187"/>
      <c r="C268" s="486" t="s">
        <v>955</v>
      </c>
      <c r="D268" s="486"/>
      <c r="E268" s="187"/>
      <c r="F268" s="187"/>
      <c r="G268" s="187"/>
      <c r="H268" s="187"/>
      <c r="I268" s="187"/>
      <c r="J268" s="187"/>
      <c r="K268" s="186"/>
      <c r="L268" s="186"/>
      <c r="M268" s="186"/>
    </row>
    <row r="269" spans="2:13" ht="105.65" customHeight="1">
      <c r="B269" s="188"/>
      <c r="C269" s="483" t="str">
        <f>'Sheet7 (6)'!C24</f>
        <v xml:space="preserve">            </v>
      </c>
      <c r="D269" s="484"/>
      <c r="E269" s="484"/>
      <c r="F269" s="484"/>
      <c r="G269" s="484"/>
      <c r="H269" s="484"/>
      <c r="I269" s="484"/>
      <c r="J269" s="484"/>
      <c r="K269" s="484"/>
      <c r="L269" s="484"/>
      <c r="M269" s="485"/>
    </row>
    <row r="270" spans="2:13" ht="13.75" customHeight="1"/>
    <row r="271" spans="2:13" ht="13.75" customHeight="1">
      <c r="B271" s="183" t="s">
        <v>1169</v>
      </c>
      <c r="C271" s="1" t="s">
        <v>96</v>
      </c>
    </row>
    <row r="272" spans="2:13" ht="24" customHeight="1">
      <c r="C272" s="486" t="s">
        <v>953</v>
      </c>
      <c r="D272" s="486"/>
    </row>
    <row r="273" spans="1:14" ht="105.65" customHeight="1">
      <c r="B273" s="187"/>
      <c r="C273" s="483" t="str">
        <f>'Sheet7 (6)'!C8</f>
        <v xml:space="preserve">      </v>
      </c>
      <c r="D273" s="484"/>
      <c r="E273" s="484"/>
      <c r="F273" s="484"/>
      <c r="G273" s="484"/>
      <c r="H273" s="484"/>
      <c r="I273" s="484"/>
      <c r="J273" s="484"/>
      <c r="K273" s="484"/>
      <c r="L273" s="484"/>
      <c r="M273" s="485"/>
    </row>
    <row r="274" spans="1:14" ht="24" customHeight="1">
      <c r="B274" s="187"/>
      <c r="C274" s="486" t="s">
        <v>954</v>
      </c>
      <c r="D274" s="486"/>
      <c r="E274" s="187"/>
      <c r="F274" s="187"/>
      <c r="G274" s="187"/>
      <c r="H274" s="187"/>
      <c r="I274" s="187"/>
      <c r="J274" s="187"/>
      <c r="K274" s="186"/>
      <c r="L274" s="186"/>
      <c r="M274" s="186"/>
    </row>
    <row r="275" spans="1:14" ht="105.65" customHeight="1">
      <c r="B275" s="187"/>
      <c r="C275" s="483" t="str">
        <f>'Sheet7 (6)'!C16</f>
        <v xml:space="preserve">      </v>
      </c>
      <c r="D275" s="484"/>
      <c r="E275" s="484"/>
      <c r="F275" s="484"/>
      <c r="G275" s="484"/>
      <c r="H275" s="484"/>
      <c r="I275" s="484"/>
      <c r="J275" s="484"/>
      <c r="K275" s="484"/>
      <c r="L275" s="484"/>
      <c r="M275" s="485"/>
    </row>
    <row r="276" spans="1:14" ht="24" customHeight="1">
      <c r="B276" s="187"/>
      <c r="C276" s="486" t="s">
        <v>955</v>
      </c>
      <c r="D276" s="486"/>
      <c r="E276" s="187"/>
      <c r="F276" s="187"/>
      <c r="G276" s="187"/>
      <c r="H276" s="187"/>
      <c r="I276" s="187"/>
      <c r="J276" s="187"/>
      <c r="K276" s="186"/>
      <c r="L276" s="186"/>
      <c r="M276" s="186"/>
    </row>
    <row r="277" spans="1:14" ht="105.65" customHeight="1">
      <c r="B277" s="188"/>
      <c r="C277" s="483" t="str">
        <f>'Sheet7 (6)'!C25</f>
        <v xml:space="preserve">            </v>
      </c>
      <c r="D277" s="484"/>
      <c r="E277" s="484"/>
      <c r="F277" s="484"/>
      <c r="G277" s="484"/>
      <c r="H277" s="484"/>
      <c r="I277" s="484"/>
      <c r="J277" s="484"/>
      <c r="K277" s="484"/>
      <c r="L277" s="484"/>
      <c r="M277" s="485"/>
    </row>
    <row r="278" spans="1:14" ht="13.75" customHeight="1"/>
    <row r="279" spans="1:14" ht="13.75" customHeight="1">
      <c r="B279" s="183">
        <v>6.4</v>
      </c>
      <c r="C279" s="1" t="s">
        <v>100</v>
      </c>
    </row>
    <row r="280" spans="1:14" ht="24" customHeight="1">
      <c r="C280" s="486" t="s">
        <v>953</v>
      </c>
      <c r="D280" s="486"/>
    </row>
    <row r="281" spans="1:14" s="112" customFormat="1" ht="105.65" customHeight="1">
      <c r="A281" s="186"/>
      <c r="B281" s="187"/>
      <c r="C281" s="483" t="str">
        <f>'Sheet7 (6)'!C9</f>
        <v xml:space="preserve">        </v>
      </c>
      <c r="D281" s="484"/>
      <c r="E281" s="484"/>
      <c r="F281" s="484"/>
      <c r="G281" s="484"/>
      <c r="H281" s="484"/>
      <c r="I281" s="484"/>
      <c r="J281" s="484"/>
      <c r="K281" s="484"/>
      <c r="L281" s="484"/>
      <c r="M281" s="485"/>
      <c r="N281" s="186"/>
    </row>
    <row r="282" spans="1:14" s="112" customFormat="1" ht="24" customHeight="1">
      <c r="A282" s="186"/>
      <c r="B282" s="187"/>
      <c r="C282" s="486" t="s">
        <v>954</v>
      </c>
      <c r="D282" s="486"/>
      <c r="E282" s="187"/>
      <c r="F282" s="187"/>
      <c r="G282" s="187"/>
      <c r="H282" s="187"/>
      <c r="I282" s="187"/>
      <c r="J282" s="187"/>
      <c r="K282" s="186"/>
      <c r="L282" s="186"/>
      <c r="M282" s="186"/>
      <c r="N282" s="186"/>
    </row>
    <row r="283" spans="1:14" s="112" customFormat="1" ht="105.65" customHeight="1">
      <c r="A283" s="186"/>
      <c r="B283" s="187"/>
      <c r="C283" s="483" t="str">
        <f>'Sheet7 (6)'!C17</f>
        <v xml:space="preserve">        </v>
      </c>
      <c r="D283" s="484"/>
      <c r="E283" s="484"/>
      <c r="F283" s="484"/>
      <c r="G283" s="484"/>
      <c r="H283" s="484"/>
      <c r="I283" s="484"/>
      <c r="J283" s="484"/>
      <c r="K283" s="484"/>
      <c r="L283" s="484"/>
      <c r="M283" s="485"/>
      <c r="N283" s="186"/>
    </row>
    <row r="284" spans="1:14" s="112" customFormat="1" ht="24" customHeight="1">
      <c r="A284" s="186"/>
      <c r="B284" s="187"/>
      <c r="C284" s="486" t="s">
        <v>955</v>
      </c>
      <c r="D284" s="486"/>
      <c r="E284" s="187"/>
      <c r="F284" s="187"/>
      <c r="G284" s="187"/>
      <c r="H284" s="187"/>
      <c r="I284" s="187"/>
      <c r="J284" s="187"/>
      <c r="K284" s="186"/>
      <c r="L284" s="186"/>
      <c r="M284" s="186"/>
      <c r="N284" s="186"/>
    </row>
    <row r="285" spans="1:14" s="111" customFormat="1" ht="105.65" customHeight="1">
      <c r="A285" s="185"/>
      <c r="B285" s="188"/>
      <c r="C285" s="483" t="str">
        <f>'Sheet7 (6)'!C26</f>
        <v xml:space="preserve">                </v>
      </c>
      <c r="D285" s="484"/>
      <c r="E285" s="484"/>
      <c r="F285" s="484"/>
      <c r="G285" s="484"/>
      <c r="H285" s="484"/>
      <c r="I285" s="484"/>
      <c r="J285" s="484"/>
      <c r="K285" s="484"/>
      <c r="L285" s="484"/>
      <c r="M285" s="485"/>
      <c r="N285" s="185"/>
    </row>
    <row r="286" spans="1:14" ht="13.75" customHeight="1"/>
    <row r="287" spans="1:14" ht="13.75" customHeight="1"/>
    <row r="288" spans="1:14" ht="13.75" customHeight="1"/>
    <row r="289" spans="1:14" s="112" customFormat="1" ht="13.75" customHeight="1">
      <c r="A289" s="186"/>
      <c r="B289" s="186"/>
      <c r="C289" s="186"/>
      <c r="D289" s="186"/>
      <c r="E289" s="186"/>
      <c r="F289" s="186"/>
      <c r="G289" s="186"/>
      <c r="H289" s="186"/>
      <c r="I289" s="186"/>
      <c r="J289" s="186"/>
      <c r="K289" s="186"/>
      <c r="L289" s="186"/>
      <c r="M289" s="186"/>
      <c r="N289" s="186"/>
    </row>
    <row r="290" spans="1:14" s="112" customFormat="1" ht="13.75" customHeight="1">
      <c r="A290" s="186"/>
      <c r="B290" s="1" t="s">
        <v>944</v>
      </c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86"/>
    </row>
    <row r="291" spans="1:14" s="112" customFormat="1" ht="13.75" customHeight="1">
      <c r="A291" s="186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86"/>
    </row>
    <row r="292" spans="1:14" s="112" customFormat="1" ht="13.75" customHeight="1">
      <c r="A292" s="186"/>
      <c r="B292" s="1" t="s">
        <v>1170</v>
      </c>
      <c r="C292" s="1" t="s">
        <v>105</v>
      </c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86"/>
    </row>
    <row r="293" spans="1:14" s="111" customFormat="1" ht="24" customHeight="1">
      <c r="A293" s="185"/>
      <c r="B293" s="1"/>
      <c r="C293" s="486" t="s">
        <v>953</v>
      </c>
      <c r="D293" s="486"/>
      <c r="E293" s="1"/>
      <c r="F293" s="1"/>
      <c r="G293" s="1"/>
      <c r="H293" s="1"/>
      <c r="I293" s="1"/>
      <c r="J293" s="1"/>
      <c r="K293" s="1"/>
      <c r="L293" s="1"/>
      <c r="M293" s="1"/>
      <c r="N293" s="185"/>
    </row>
    <row r="294" spans="1:14" ht="105.65" customHeight="1">
      <c r="B294" s="187"/>
      <c r="C294" s="483" t="str">
        <f>'Sheet7 (7)'!C6</f>
        <v xml:space="preserve">                  </v>
      </c>
      <c r="D294" s="484"/>
      <c r="E294" s="484"/>
      <c r="F294" s="484"/>
      <c r="G294" s="484"/>
      <c r="H294" s="484"/>
      <c r="I294" s="484"/>
      <c r="J294" s="484"/>
      <c r="K294" s="484"/>
      <c r="L294" s="484"/>
      <c r="M294" s="485"/>
    </row>
    <row r="295" spans="1:14" ht="24" customHeight="1">
      <c r="B295" s="187"/>
      <c r="C295" s="486" t="s">
        <v>954</v>
      </c>
      <c r="D295" s="486"/>
      <c r="E295" s="187"/>
      <c r="F295" s="187"/>
      <c r="G295" s="187"/>
      <c r="H295" s="187"/>
      <c r="I295" s="187"/>
      <c r="J295" s="187"/>
      <c r="K295" s="186"/>
      <c r="L295" s="186"/>
      <c r="M295" s="186"/>
    </row>
    <row r="296" spans="1:14" ht="105.65" customHeight="1">
      <c r="B296" s="187"/>
      <c r="C296" s="483" t="str">
        <f>'Sheet7 (7)'!C14</f>
        <v xml:space="preserve">                  </v>
      </c>
      <c r="D296" s="484"/>
      <c r="E296" s="484"/>
      <c r="F296" s="484"/>
      <c r="G296" s="484"/>
      <c r="H296" s="484"/>
      <c r="I296" s="484"/>
      <c r="J296" s="484"/>
      <c r="K296" s="484"/>
      <c r="L296" s="484"/>
      <c r="M296" s="485"/>
    </row>
    <row r="297" spans="1:14" s="112" customFormat="1" ht="24" customHeight="1">
      <c r="A297" s="186"/>
      <c r="B297" s="187"/>
      <c r="C297" s="486" t="s">
        <v>955</v>
      </c>
      <c r="D297" s="486"/>
      <c r="E297" s="187"/>
      <c r="F297" s="187"/>
      <c r="G297" s="187"/>
      <c r="H297" s="187"/>
      <c r="I297" s="187"/>
      <c r="J297" s="187"/>
      <c r="K297" s="186"/>
      <c r="L297" s="186"/>
      <c r="M297" s="186"/>
      <c r="N297" s="186"/>
    </row>
    <row r="298" spans="1:14" s="112" customFormat="1" ht="105.65" customHeight="1">
      <c r="A298" s="186"/>
      <c r="B298" s="188"/>
      <c r="C298" s="483" t="str">
        <f>'Sheet7 (7)'!C23</f>
        <v xml:space="preserve">                                    </v>
      </c>
      <c r="D298" s="484"/>
      <c r="E298" s="484"/>
      <c r="F298" s="484"/>
      <c r="G298" s="484"/>
      <c r="H298" s="484"/>
      <c r="I298" s="484"/>
      <c r="J298" s="484"/>
      <c r="K298" s="484"/>
      <c r="L298" s="484"/>
      <c r="M298" s="485"/>
      <c r="N298" s="186"/>
    </row>
    <row r="299" spans="1:14" s="112" customFormat="1" ht="13.75" customHeight="1">
      <c r="A299" s="186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86"/>
    </row>
    <row r="300" spans="1:14" s="112" customFormat="1" ht="13.75" customHeight="1">
      <c r="A300" s="186"/>
      <c r="B300" s="11" t="s">
        <v>1252</v>
      </c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255"/>
    </row>
    <row r="301" spans="1:14" s="111" customFormat="1" ht="13.75" customHeight="1" thickBot="1">
      <c r="A301" s="185"/>
      <c r="B301" s="257"/>
      <c r="C301" s="257"/>
      <c r="D301" s="257"/>
      <c r="E301" s="257"/>
      <c r="F301" s="257"/>
      <c r="G301" s="257"/>
      <c r="H301" s="257"/>
      <c r="I301" s="257"/>
      <c r="J301" s="257"/>
      <c r="K301" s="257"/>
      <c r="L301" s="257"/>
      <c r="M301" s="257"/>
      <c r="N301" s="252"/>
    </row>
    <row r="302" spans="1:14" ht="350" customHeight="1" thickBot="1">
      <c r="B302" s="466" t="str">
        <f>'Sheet7 (7)'!C33</f>
        <v/>
      </c>
      <c r="C302" s="467"/>
      <c r="D302" s="467"/>
      <c r="E302" s="467"/>
      <c r="F302" s="467"/>
      <c r="G302" s="467"/>
      <c r="H302" s="467"/>
      <c r="I302" s="467"/>
      <c r="J302" s="467"/>
      <c r="K302" s="467"/>
      <c r="L302" s="467"/>
      <c r="M302" s="468"/>
      <c r="N302" s="11"/>
    </row>
    <row r="303" spans="1:14" s="112" customFormat="1" ht="13.75" customHeight="1">
      <c r="A303" s="186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86"/>
    </row>
    <row r="304" spans="1:14" s="112" customFormat="1" ht="13.75" customHeight="1">
      <c r="A304" s="186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86"/>
    </row>
    <row r="305" spans="1:14" s="111" customFormat="1" ht="13.75" customHeight="1">
      <c r="A305" s="185"/>
      <c r="B305" s="1" t="s">
        <v>945</v>
      </c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85"/>
    </row>
    <row r="306" spans="1:14" ht="13.75" customHeight="1"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</row>
    <row r="307" spans="1:14" ht="24.65" customHeight="1">
      <c r="B307" s="487" t="str">
        <f>Sheet4!G36</f>
        <v>Pass FA</v>
      </c>
      <c r="C307" s="488"/>
      <c r="D307" s="488"/>
      <c r="E307" s="488"/>
      <c r="F307" s="488"/>
      <c r="G307" s="488"/>
      <c r="H307" s="488"/>
      <c r="I307" s="488"/>
      <c r="J307" s="488"/>
      <c r="K307" s="488"/>
      <c r="L307" s="488"/>
      <c r="M307" s="489"/>
    </row>
    <row r="308" spans="1:14" ht="24.65" customHeight="1">
      <c r="B308" s="493"/>
      <c r="C308" s="494"/>
      <c r="D308" s="494"/>
      <c r="E308" s="494"/>
      <c r="F308" s="494"/>
      <c r="G308" s="494"/>
      <c r="H308" s="494"/>
      <c r="I308" s="494"/>
      <c r="J308" s="494"/>
      <c r="K308" s="494"/>
      <c r="L308" s="494"/>
      <c r="M308" s="495"/>
    </row>
    <row r="309" spans="1:14" s="112" customFormat="1" ht="13.75" customHeight="1">
      <c r="A309" s="186"/>
      <c r="B309" s="190"/>
      <c r="C309" s="190"/>
      <c r="D309" s="190"/>
      <c r="E309" s="190"/>
      <c r="F309" s="190"/>
      <c r="G309" s="190"/>
      <c r="H309" s="190"/>
      <c r="I309" s="190"/>
      <c r="J309" s="190"/>
      <c r="K309" s="190"/>
      <c r="L309" s="190"/>
      <c r="M309" s="190"/>
      <c r="N309" s="186"/>
    </row>
    <row r="310" spans="1:14" s="112" customFormat="1" ht="24.65" customHeight="1">
      <c r="A310" s="186"/>
      <c r="B310" s="487" t="str">
        <f>Sheet4!G39</f>
        <v>Duration of Accreditation/Compliance Evaluation:
Duration of accreditation is 5 years (based on student cohort).
Compliance evaluation/monitoring will be conducted within the accreditation period (if necessary).  
Process of FA Re-application &amp; Compliance Evaluation:
Normal FA and compliance evaluation procedures.</v>
      </c>
      <c r="C310" s="488"/>
      <c r="D310" s="488"/>
      <c r="E310" s="488"/>
      <c r="F310" s="488"/>
      <c r="G310" s="488"/>
      <c r="H310" s="488"/>
      <c r="I310" s="488"/>
      <c r="J310" s="488"/>
      <c r="K310" s="488"/>
      <c r="L310" s="488"/>
      <c r="M310" s="489"/>
      <c r="N310" s="186"/>
    </row>
    <row r="311" spans="1:14" s="112" customFormat="1" ht="24.65" customHeight="1">
      <c r="A311" s="186"/>
      <c r="B311" s="490"/>
      <c r="C311" s="491"/>
      <c r="D311" s="491"/>
      <c r="E311" s="491"/>
      <c r="F311" s="491"/>
      <c r="G311" s="491"/>
      <c r="H311" s="491"/>
      <c r="I311" s="491"/>
      <c r="J311" s="491"/>
      <c r="K311" s="491"/>
      <c r="L311" s="491"/>
      <c r="M311" s="492"/>
      <c r="N311" s="186"/>
    </row>
    <row r="312" spans="1:14" s="112" customFormat="1" ht="24.65" customHeight="1">
      <c r="A312" s="186"/>
      <c r="B312" s="493"/>
      <c r="C312" s="494"/>
      <c r="D312" s="494"/>
      <c r="E312" s="494"/>
      <c r="F312" s="494"/>
      <c r="G312" s="494"/>
      <c r="H312" s="494"/>
      <c r="I312" s="494"/>
      <c r="J312" s="494"/>
      <c r="K312" s="494"/>
      <c r="L312" s="494"/>
      <c r="M312" s="495"/>
      <c r="N312" s="186"/>
    </row>
    <row r="313" spans="1:14" s="111" customFormat="1" ht="13.75" customHeight="1">
      <c r="A313" s="185"/>
      <c r="B313" s="185"/>
      <c r="C313" s="185"/>
      <c r="D313" s="185"/>
      <c r="E313" s="185"/>
      <c r="F313" s="185"/>
      <c r="G313" s="185"/>
      <c r="H313" s="185"/>
      <c r="I313" s="185"/>
      <c r="J313" s="185"/>
      <c r="K313" s="185"/>
      <c r="L313" s="185"/>
      <c r="M313" s="185"/>
      <c r="N313" s="185"/>
    </row>
    <row r="314" spans="1:14" ht="13.75" customHeight="1"/>
    <row r="315" spans="1:14" ht="13.75" customHeight="1"/>
    <row r="316" spans="1:14" ht="13.75" customHeight="1"/>
    <row r="317" spans="1:14" ht="13.75" customHeight="1"/>
    <row r="318" spans="1:14" ht="13.75" customHeight="1"/>
    <row r="319" spans="1:14" ht="13.75" customHeight="1"/>
    <row r="320" spans="1:14" s="112" customFormat="1" ht="13.75" customHeight="1">
      <c r="A320" s="186"/>
      <c r="B320" s="186"/>
      <c r="C320" s="186"/>
      <c r="D320" s="186"/>
      <c r="E320" s="186"/>
      <c r="F320" s="186"/>
      <c r="G320" s="186"/>
      <c r="H320" s="186"/>
      <c r="I320" s="186"/>
      <c r="J320" s="186"/>
      <c r="K320" s="186"/>
      <c r="L320" s="186"/>
      <c r="M320" s="186"/>
      <c r="N320" s="186"/>
    </row>
    <row r="321" spans="1:14" s="112" customFormat="1" ht="13.75" customHeight="1">
      <c r="A321" s="186"/>
      <c r="B321" s="186"/>
      <c r="C321" s="186"/>
      <c r="D321" s="186"/>
      <c r="E321" s="186"/>
      <c r="F321" s="186"/>
      <c r="G321" s="186"/>
      <c r="H321" s="186"/>
      <c r="I321" s="186"/>
      <c r="J321" s="186"/>
      <c r="K321" s="186"/>
      <c r="L321" s="186"/>
      <c r="M321" s="186"/>
      <c r="N321" s="186"/>
    </row>
    <row r="322" spans="1:14" s="112" customFormat="1" ht="13.75" customHeight="1">
      <c r="A322" s="186"/>
      <c r="B322" s="186"/>
      <c r="C322" s="186"/>
      <c r="D322" s="186"/>
      <c r="E322" s="186"/>
      <c r="F322" s="186"/>
      <c r="G322" s="186"/>
      <c r="H322" s="186"/>
      <c r="I322" s="186"/>
      <c r="J322" s="186"/>
      <c r="K322" s="186"/>
      <c r="L322" s="186"/>
      <c r="M322" s="186"/>
      <c r="N322" s="186"/>
    </row>
    <row r="323" spans="1:14" s="112" customFormat="1" ht="13.75" customHeight="1">
      <c r="A323" s="186"/>
      <c r="B323" s="186"/>
      <c r="C323" s="186"/>
      <c r="D323" s="186"/>
      <c r="E323" s="186"/>
      <c r="F323" s="186"/>
      <c r="G323" s="186"/>
      <c r="H323" s="186"/>
      <c r="I323" s="186"/>
      <c r="J323" s="186"/>
      <c r="K323" s="186"/>
      <c r="L323" s="186"/>
      <c r="M323" s="186"/>
      <c r="N323" s="186"/>
    </row>
    <row r="324" spans="1:14" s="111" customFormat="1" ht="13.75" customHeight="1">
      <c r="A324" s="185"/>
      <c r="B324" s="185"/>
      <c r="C324" s="185"/>
      <c r="D324" s="185"/>
      <c r="E324" s="185"/>
      <c r="F324" s="185"/>
      <c r="G324" s="185"/>
      <c r="H324" s="185"/>
      <c r="I324" s="185"/>
      <c r="J324" s="185"/>
      <c r="K324" s="185"/>
      <c r="L324" s="185"/>
      <c r="M324" s="185"/>
      <c r="N324" s="185"/>
    </row>
    <row r="325" spans="1:14" ht="13.75" customHeight="1"/>
    <row r="326" spans="1:14" ht="13.75" customHeight="1"/>
    <row r="327" spans="1:14" ht="13.75" customHeight="1"/>
    <row r="328" spans="1:14" ht="13.75" customHeight="1"/>
    <row r="329" spans="1:14" ht="13.75" customHeight="1"/>
    <row r="330" spans="1:14" ht="13.75" customHeight="1"/>
    <row r="331" spans="1:14" ht="13.75" customHeight="1"/>
    <row r="335" spans="1:14">
      <c r="B335" s="191"/>
      <c r="C335" s="191"/>
      <c r="D335" s="191"/>
      <c r="E335" s="191"/>
      <c r="F335" s="191"/>
      <c r="G335" s="191"/>
      <c r="H335" s="191"/>
      <c r="I335" s="191"/>
      <c r="J335" s="191"/>
      <c r="K335" s="191"/>
      <c r="L335" s="191"/>
      <c r="M335" s="191"/>
    </row>
    <row r="336" spans="1:14">
      <c r="B336" s="191"/>
      <c r="C336" s="191"/>
      <c r="D336" s="191"/>
      <c r="E336" s="191"/>
      <c r="F336" s="191"/>
      <c r="G336" s="191"/>
      <c r="H336" s="191"/>
      <c r="I336" s="191"/>
      <c r="J336" s="191"/>
      <c r="K336" s="191"/>
      <c r="L336" s="191"/>
      <c r="M336" s="191"/>
    </row>
    <row r="337" spans="2:13">
      <c r="B337" s="191"/>
      <c r="C337" s="191"/>
      <c r="D337" s="191"/>
      <c r="E337" s="191"/>
      <c r="F337" s="191"/>
      <c r="G337" s="191"/>
      <c r="H337" s="191"/>
      <c r="I337" s="191"/>
      <c r="J337" s="191"/>
      <c r="K337" s="191"/>
      <c r="L337" s="191"/>
      <c r="M337" s="191"/>
    </row>
    <row r="338" spans="2:13">
      <c r="B338" s="191"/>
      <c r="C338" s="191"/>
      <c r="D338" s="191"/>
      <c r="E338" s="191"/>
      <c r="F338" s="191"/>
      <c r="G338" s="191"/>
      <c r="H338" s="191"/>
      <c r="I338" s="191"/>
      <c r="J338" s="191"/>
      <c r="K338" s="191"/>
      <c r="L338" s="191"/>
      <c r="M338" s="191"/>
    </row>
    <row r="339" spans="2:13">
      <c r="B339" s="191"/>
      <c r="C339" s="191"/>
      <c r="D339" s="191"/>
      <c r="E339" s="191"/>
      <c r="F339" s="191"/>
      <c r="G339" s="191"/>
      <c r="H339" s="191"/>
      <c r="I339" s="191"/>
      <c r="J339" s="191"/>
      <c r="K339" s="191"/>
      <c r="L339" s="191"/>
      <c r="M339" s="191"/>
    </row>
    <row r="340" spans="2:13">
      <c r="B340" s="191"/>
      <c r="C340" s="191"/>
      <c r="D340" s="191"/>
      <c r="E340" s="191"/>
      <c r="F340" s="191"/>
      <c r="G340" s="191"/>
      <c r="H340" s="191"/>
      <c r="I340" s="191"/>
      <c r="J340" s="191"/>
      <c r="K340" s="191"/>
      <c r="L340" s="191"/>
      <c r="M340" s="191"/>
    </row>
  </sheetData>
  <sheetProtection algorithmName="SHA-512" hashValue="JBWdadKBQG0TnotyxSDdGoBCJX+s5d6bWHPGXnzOrw5+tllvYir45uEy2+vc9hWUJ/4zGkPoWUa3bM+qCH+ybw==" saltValue="Kfj9dFKLa4KjUODjFEsc2A==" spinCount="100000" sheet="1" objects="1" scenarios="1" selectLockedCells="1" selectUnlockedCells="1"/>
  <mergeCells count="166">
    <mergeCell ref="C272:D272"/>
    <mergeCell ref="C273:M273"/>
    <mergeCell ref="C274:D274"/>
    <mergeCell ref="C275:M275"/>
    <mergeCell ref="C276:D276"/>
    <mergeCell ref="C277:M277"/>
    <mergeCell ref="C280:D280"/>
    <mergeCell ref="C239:M239"/>
    <mergeCell ref="C240:D240"/>
    <mergeCell ref="C241:M241"/>
    <mergeCell ref="C244:D244"/>
    <mergeCell ref="C248:D248"/>
    <mergeCell ref="C249:M249"/>
    <mergeCell ref="C256:D256"/>
    <mergeCell ref="C268:D268"/>
    <mergeCell ref="C269:M269"/>
    <mergeCell ref="C184:D184"/>
    <mergeCell ref="C185:M185"/>
    <mergeCell ref="C188:D188"/>
    <mergeCell ref="C192:D192"/>
    <mergeCell ref="C193:M193"/>
    <mergeCell ref="C196:D196"/>
    <mergeCell ref="C197:M197"/>
    <mergeCell ref="C198:D198"/>
    <mergeCell ref="C199:M199"/>
    <mergeCell ref="C190:D190"/>
    <mergeCell ref="C191:M191"/>
    <mergeCell ref="C168:D168"/>
    <mergeCell ref="C169:M169"/>
    <mergeCell ref="C172:D172"/>
    <mergeCell ref="C176:D176"/>
    <mergeCell ref="C177:M177"/>
    <mergeCell ref="C180:D180"/>
    <mergeCell ref="C181:M181"/>
    <mergeCell ref="C182:D182"/>
    <mergeCell ref="C183:M183"/>
    <mergeCell ref="C108:D108"/>
    <mergeCell ref="C109:M109"/>
    <mergeCell ref="E8:M8"/>
    <mergeCell ref="E9:M9"/>
    <mergeCell ref="E11:F11"/>
    <mergeCell ref="J11:M11"/>
    <mergeCell ref="E13:M13"/>
    <mergeCell ref="E15:M15"/>
    <mergeCell ref="E20:M20"/>
    <mergeCell ref="E68:M68"/>
    <mergeCell ref="E70:M70"/>
    <mergeCell ref="E72:M72"/>
    <mergeCell ref="E74:M74"/>
    <mergeCell ref="E76:M76"/>
    <mergeCell ref="E78:M78"/>
    <mergeCell ref="E34:G34"/>
    <mergeCell ref="F85:M85"/>
    <mergeCell ref="E87:M87"/>
    <mergeCell ref="E89:F89"/>
    <mergeCell ref="J89:M89"/>
    <mergeCell ref="F91:I91"/>
    <mergeCell ref="J91:M91"/>
    <mergeCell ref="F92:G92"/>
    <mergeCell ref="H92:I92"/>
    <mergeCell ref="C136:M136"/>
    <mergeCell ref="C113:M113"/>
    <mergeCell ref="C116:D116"/>
    <mergeCell ref="C117:M117"/>
    <mergeCell ref="C118:D118"/>
    <mergeCell ref="C119:M119"/>
    <mergeCell ref="C120:D120"/>
    <mergeCell ref="C121:M121"/>
    <mergeCell ref="C124:D124"/>
    <mergeCell ref="C125:M125"/>
    <mergeCell ref="C221:M221"/>
    <mergeCell ref="C228:D228"/>
    <mergeCell ref="C232:D232"/>
    <mergeCell ref="C233:M233"/>
    <mergeCell ref="C236:D236"/>
    <mergeCell ref="C237:M237"/>
    <mergeCell ref="C238:D238"/>
    <mergeCell ref="C137:D137"/>
    <mergeCell ref="C138:M138"/>
    <mergeCell ref="C152:M152"/>
    <mergeCell ref="C153:D153"/>
    <mergeCell ref="C154:M154"/>
    <mergeCell ref="C173:M173"/>
    <mergeCell ref="C174:D174"/>
    <mergeCell ref="C175:M175"/>
    <mergeCell ref="C189:M189"/>
    <mergeCell ref="C139:D139"/>
    <mergeCell ref="C140:M140"/>
    <mergeCell ref="C143:D143"/>
    <mergeCell ref="C144:M144"/>
    <mergeCell ref="C145:D145"/>
    <mergeCell ref="C146:M146"/>
    <mergeCell ref="C147:D147"/>
    <mergeCell ref="C148:M148"/>
    <mergeCell ref="B310:M312"/>
    <mergeCell ref="C246:D246"/>
    <mergeCell ref="C247:M247"/>
    <mergeCell ref="C265:M265"/>
    <mergeCell ref="C266:D266"/>
    <mergeCell ref="C267:M267"/>
    <mergeCell ref="C281:M281"/>
    <mergeCell ref="C282:D282"/>
    <mergeCell ref="C283:M283"/>
    <mergeCell ref="B307:M308"/>
    <mergeCell ref="C257:M257"/>
    <mergeCell ref="C258:D258"/>
    <mergeCell ref="C259:M259"/>
    <mergeCell ref="C260:D260"/>
    <mergeCell ref="C261:M261"/>
    <mergeCell ref="C264:D264"/>
    <mergeCell ref="C284:D284"/>
    <mergeCell ref="C285:M285"/>
    <mergeCell ref="C293:D293"/>
    <mergeCell ref="C294:M294"/>
    <mergeCell ref="C295:D295"/>
    <mergeCell ref="C296:M296"/>
    <mergeCell ref="C297:D297"/>
    <mergeCell ref="C298:M298"/>
    <mergeCell ref="B302:M302"/>
    <mergeCell ref="F93:G93"/>
    <mergeCell ref="H93:I93"/>
    <mergeCell ref="J93:K93"/>
    <mergeCell ref="L93:M93"/>
    <mergeCell ref="F94:G94"/>
    <mergeCell ref="H94:I94"/>
    <mergeCell ref="J94:K94"/>
    <mergeCell ref="L94:M94"/>
    <mergeCell ref="F95:M95"/>
    <mergeCell ref="C209:M209"/>
    <mergeCell ref="C210:D210"/>
    <mergeCell ref="C211:M211"/>
    <mergeCell ref="C229:M229"/>
    <mergeCell ref="C230:D230"/>
    <mergeCell ref="C231:M231"/>
    <mergeCell ref="C245:M245"/>
    <mergeCell ref="C200:D200"/>
    <mergeCell ref="C213:M213"/>
    <mergeCell ref="C216:D216"/>
    <mergeCell ref="C217:M217"/>
    <mergeCell ref="C218:D218"/>
    <mergeCell ref="C219:M219"/>
    <mergeCell ref="C220:D220"/>
    <mergeCell ref="C201:M201"/>
    <mergeCell ref="C208:D208"/>
    <mergeCell ref="C212:D212"/>
    <mergeCell ref="J92:K92"/>
    <mergeCell ref="L92:M92"/>
    <mergeCell ref="C36:M37"/>
    <mergeCell ref="E97:M97"/>
    <mergeCell ref="B99:D99"/>
    <mergeCell ref="E99:M99"/>
    <mergeCell ref="C151:D151"/>
    <mergeCell ref="C155:D155"/>
    <mergeCell ref="C156:M156"/>
    <mergeCell ref="C164:D164"/>
    <mergeCell ref="C165:M165"/>
    <mergeCell ref="C166:D166"/>
    <mergeCell ref="C167:M167"/>
    <mergeCell ref="C110:D110"/>
    <mergeCell ref="C111:M111"/>
    <mergeCell ref="C112:D112"/>
    <mergeCell ref="C126:D126"/>
    <mergeCell ref="C127:M127"/>
    <mergeCell ref="C128:D128"/>
    <mergeCell ref="C129:M129"/>
    <mergeCell ref="C135:D135"/>
  </mergeCells>
  <printOptions horizontalCentered="1"/>
  <pageMargins left="0.19685039370078741" right="0.19685039370078741" top="0.35433070866141736" bottom="0.35433070866141736" header="0.31496062992125984" footer="0.31496062992125984"/>
  <pageSetup paperSize="9" scale="77" orientation="portrait" r:id="rId1"/>
  <headerFooter>
    <oddFooter>&amp;C&amp;P</oddFooter>
  </headerFooter>
  <rowBreaks count="15" manualBreakCount="15">
    <brk id="63" max="13" man="1"/>
    <brk id="101" max="13" man="1"/>
    <brk id="122" max="13" man="1"/>
    <brk id="141" max="13" man="1"/>
    <brk id="159" max="13" man="1"/>
    <brk id="178" max="13" man="1"/>
    <brk id="194" max="13" man="1"/>
    <brk id="214" max="13" man="1"/>
    <brk id="234" max="13" man="1"/>
    <brk id="251" max="13" man="1"/>
    <brk id="270" max="13" man="1"/>
    <brk id="288" max="13" man="1"/>
    <brk id="303" max="13" man="1"/>
    <brk id="318" max="13" man="1"/>
    <brk id="338" max="16383" man="1"/>
  </row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B1:Z34"/>
  <sheetViews>
    <sheetView showGridLines="0" showRowColHeaders="0" zoomScale="90" zoomScaleNormal="90" workbookViewId="0">
      <selection activeCell="K7" sqref="K7:Q8"/>
    </sheetView>
  </sheetViews>
  <sheetFormatPr defaultRowHeight="14.5"/>
  <cols>
    <col min="1" max="1" width="5.08984375" customWidth="1"/>
    <col min="9" max="9" width="5.1796875" customWidth="1"/>
  </cols>
  <sheetData>
    <row r="1" spans="2:26">
      <c r="Z1" s="115" t="s">
        <v>524</v>
      </c>
    </row>
    <row r="3" spans="2:26">
      <c r="B3" s="118" t="s">
        <v>988</v>
      </c>
    </row>
    <row r="5" spans="2:26" ht="24" customHeight="1">
      <c r="B5" s="499" t="s">
        <v>973</v>
      </c>
      <c r="C5" s="499" t="s">
        <v>974</v>
      </c>
      <c r="D5" s="499"/>
      <c r="E5" s="499"/>
      <c r="F5" s="499"/>
      <c r="G5" s="499"/>
      <c r="H5" s="499"/>
      <c r="J5" s="500" t="s">
        <v>975</v>
      </c>
      <c r="K5" s="501" t="s">
        <v>989</v>
      </c>
      <c r="L5" s="501"/>
      <c r="M5" s="501"/>
      <c r="N5" s="501"/>
      <c r="O5" s="501"/>
      <c r="P5" s="501"/>
      <c r="Q5" s="501"/>
    </row>
    <row r="6" spans="2:26" ht="24" customHeight="1">
      <c r="B6" s="499"/>
      <c r="C6" s="117" t="s">
        <v>975</v>
      </c>
      <c r="D6" s="117" t="s">
        <v>976</v>
      </c>
      <c r="E6" s="117" t="s">
        <v>977</v>
      </c>
      <c r="F6" s="117" t="s">
        <v>978</v>
      </c>
      <c r="G6" s="116"/>
      <c r="H6" s="116"/>
      <c r="J6" s="500"/>
      <c r="K6" s="501"/>
      <c r="L6" s="501"/>
      <c r="M6" s="501"/>
      <c r="N6" s="501"/>
      <c r="O6" s="501"/>
      <c r="P6" s="501"/>
      <c r="Q6" s="501"/>
    </row>
    <row r="7" spans="2:26" ht="24" customHeight="1">
      <c r="B7" s="137" t="s">
        <v>979</v>
      </c>
      <c r="C7" s="138" t="s">
        <v>524</v>
      </c>
      <c r="D7" s="138" t="s">
        <v>524</v>
      </c>
      <c r="E7" s="138" t="s">
        <v>524</v>
      </c>
      <c r="F7" s="138" t="s">
        <v>524</v>
      </c>
      <c r="G7" s="138" t="s">
        <v>524</v>
      </c>
      <c r="H7" s="138" t="s">
        <v>524</v>
      </c>
      <c r="J7" s="500" t="s">
        <v>976</v>
      </c>
      <c r="K7" s="501" t="s">
        <v>989</v>
      </c>
      <c r="L7" s="501"/>
      <c r="M7" s="501"/>
      <c r="N7" s="501"/>
      <c r="O7" s="501"/>
      <c r="P7" s="501"/>
      <c r="Q7" s="501"/>
    </row>
    <row r="8" spans="2:26" ht="24" customHeight="1">
      <c r="B8" s="137" t="s">
        <v>980</v>
      </c>
      <c r="C8" s="138" t="s">
        <v>524</v>
      </c>
      <c r="D8" s="138" t="s">
        <v>524</v>
      </c>
      <c r="E8" s="138" t="s">
        <v>524</v>
      </c>
      <c r="F8" s="138" t="s">
        <v>524</v>
      </c>
      <c r="G8" s="138" t="s">
        <v>524</v>
      </c>
      <c r="H8" s="138" t="s">
        <v>524</v>
      </c>
      <c r="J8" s="500"/>
      <c r="K8" s="501"/>
      <c r="L8" s="501"/>
      <c r="M8" s="501"/>
      <c r="N8" s="501"/>
      <c r="O8" s="501"/>
      <c r="P8" s="501"/>
      <c r="Q8" s="501"/>
    </row>
    <row r="9" spans="2:26" ht="24" customHeight="1">
      <c r="B9" s="137" t="s">
        <v>981</v>
      </c>
      <c r="C9" s="138" t="s">
        <v>524</v>
      </c>
      <c r="D9" s="138" t="s">
        <v>524</v>
      </c>
      <c r="E9" s="138" t="s">
        <v>524</v>
      </c>
      <c r="F9" s="138" t="s">
        <v>524</v>
      </c>
      <c r="G9" s="138" t="s">
        <v>524</v>
      </c>
      <c r="H9" s="138" t="s">
        <v>524</v>
      </c>
      <c r="J9" s="500" t="s">
        <v>977</v>
      </c>
      <c r="K9" s="501" t="s">
        <v>989</v>
      </c>
      <c r="L9" s="501"/>
      <c r="M9" s="501"/>
      <c r="N9" s="501"/>
      <c r="O9" s="501"/>
      <c r="P9" s="501"/>
      <c r="Q9" s="501"/>
    </row>
    <row r="10" spans="2:26" ht="24" customHeight="1">
      <c r="B10" s="137" t="s">
        <v>982</v>
      </c>
      <c r="C10" s="138" t="s">
        <v>524</v>
      </c>
      <c r="D10" s="138" t="s">
        <v>524</v>
      </c>
      <c r="E10" s="138" t="s">
        <v>524</v>
      </c>
      <c r="F10" s="138" t="s">
        <v>524</v>
      </c>
      <c r="G10" s="138" t="s">
        <v>524</v>
      </c>
      <c r="H10" s="138" t="s">
        <v>524</v>
      </c>
      <c r="J10" s="500"/>
      <c r="K10" s="501"/>
      <c r="L10" s="501"/>
      <c r="M10" s="501"/>
      <c r="N10" s="501"/>
      <c r="O10" s="501"/>
      <c r="P10" s="501"/>
      <c r="Q10" s="501"/>
    </row>
    <row r="11" spans="2:26" ht="24" customHeight="1">
      <c r="B11" s="137" t="s">
        <v>983</v>
      </c>
      <c r="C11" s="138" t="s">
        <v>524</v>
      </c>
      <c r="D11" s="138" t="s">
        <v>524</v>
      </c>
      <c r="E11" s="138" t="s">
        <v>524</v>
      </c>
      <c r="F11" s="138" t="s">
        <v>524</v>
      </c>
      <c r="G11" s="138" t="s">
        <v>524</v>
      </c>
      <c r="H11" s="138" t="s">
        <v>524</v>
      </c>
      <c r="J11" s="500" t="s">
        <v>978</v>
      </c>
      <c r="K11" s="501" t="s">
        <v>989</v>
      </c>
      <c r="L11" s="501"/>
      <c r="M11" s="501"/>
      <c r="N11" s="501"/>
      <c r="O11" s="501"/>
      <c r="P11" s="501"/>
      <c r="Q11" s="501"/>
    </row>
    <row r="12" spans="2:26" ht="24" customHeight="1">
      <c r="B12" s="137" t="s">
        <v>984</v>
      </c>
      <c r="C12" s="138" t="s">
        <v>524</v>
      </c>
      <c r="D12" s="138" t="s">
        <v>524</v>
      </c>
      <c r="E12" s="138" t="s">
        <v>524</v>
      </c>
      <c r="F12" s="138" t="s">
        <v>524</v>
      </c>
      <c r="G12" s="138" t="s">
        <v>524</v>
      </c>
      <c r="H12" s="138" t="s">
        <v>524</v>
      </c>
      <c r="J12" s="500"/>
      <c r="K12" s="501"/>
      <c r="L12" s="501"/>
      <c r="M12" s="501"/>
      <c r="N12" s="501"/>
      <c r="O12" s="501"/>
      <c r="P12" s="501"/>
      <c r="Q12" s="501"/>
    </row>
    <row r="13" spans="2:26" ht="24" customHeight="1">
      <c r="B13" s="137" t="s">
        <v>985</v>
      </c>
      <c r="C13" s="138" t="s">
        <v>524</v>
      </c>
      <c r="D13" s="138" t="s">
        <v>524</v>
      </c>
      <c r="E13" s="138" t="s">
        <v>524</v>
      </c>
      <c r="F13" s="138" t="s">
        <v>524</v>
      </c>
      <c r="G13" s="138" t="s">
        <v>524</v>
      </c>
      <c r="H13" s="138" t="s">
        <v>524</v>
      </c>
      <c r="J13" s="500"/>
      <c r="K13" s="501"/>
      <c r="L13" s="501"/>
      <c r="M13" s="501"/>
      <c r="N13" s="501"/>
      <c r="O13" s="501"/>
      <c r="P13" s="501"/>
      <c r="Q13" s="501"/>
    </row>
    <row r="14" spans="2:26" ht="24" customHeight="1">
      <c r="B14" s="137" t="s">
        <v>986</v>
      </c>
      <c r="C14" s="138" t="s">
        <v>524</v>
      </c>
      <c r="D14" s="138" t="s">
        <v>524</v>
      </c>
      <c r="E14" s="138" t="s">
        <v>524</v>
      </c>
      <c r="F14" s="138" t="s">
        <v>524</v>
      </c>
      <c r="G14" s="138" t="s">
        <v>524</v>
      </c>
      <c r="H14" s="138" t="s">
        <v>524</v>
      </c>
      <c r="J14" s="500"/>
      <c r="K14" s="501"/>
      <c r="L14" s="501"/>
      <c r="M14" s="501"/>
      <c r="N14" s="501"/>
      <c r="O14" s="501"/>
      <c r="P14" s="501"/>
      <c r="Q14" s="501"/>
    </row>
    <row r="15" spans="2:26" ht="24" customHeight="1">
      <c r="B15" s="137" t="s">
        <v>987</v>
      </c>
      <c r="C15" s="138" t="s">
        <v>524</v>
      </c>
      <c r="D15" s="138" t="s">
        <v>524</v>
      </c>
      <c r="E15" s="138" t="s">
        <v>524</v>
      </c>
      <c r="F15" s="138" t="s">
        <v>524</v>
      </c>
      <c r="G15" s="138" t="s">
        <v>524</v>
      </c>
      <c r="H15" s="138" t="s">
        <v>524</v>
      </c>
      <c r="J15" s="500"/>
      <c r="K15" s="501"/>
      <c r="L15" s="501"/>
      <c r="M15" s="501"/>
      <c r="N15" s="501"/>
      <c r="O15" s="501"/>
      <c r="P15" s="501"/>
      <c r="Q15" s="501"/>
    </row>
    <row r="16" spans="2:26" ht="24" customHeight="1">
      <c r="B16" s="139"/>
      <c r="C16" s="138" t="s">
        <v>524</v>
      </c>
      <c r="D16" s="138" t="s">
        <v>524</v>
      </c>
      <c r="E16" s="138" t="s">
        <v>524</v>
      </c>
      <c r="F16" s="138" t="s">
        <v>524</v>
      </c>
      <c r="G16" s="138" t="s">
        <v>524</v>
      </c>
      <c r="H16" s="138" t="s">
        <v>524</v>
      </c>
      <c r="J16" s="500"/>
      <c r="K16" s="501"/>
      <c r="L16" s="501"/>
      <c r="M16" s="501"/>
      <c r="N16" s="501"/>
      <c r="O16" s="501"/>
      <c r="P16" s="501"/>
      <c r="Q16" s="501"/>
    </row>
    <row r="17" spans="2:17" ht="24" customHeight="1">
      <c r="B17" s="139"/>
      <c r="C17" s="138" t="s">
        <v>524</v>
      </c>
      <c r="D17" s="138" t="s">
        <v>524</v>
      </c>
      <c r="E17" s="138" t="s">
        <v>524</v>
      </c>
      <c r="F17" s="138" t="s">
        <v>524</v>
      </c>
      <c r="G17" s="138" t="s">
        <v>524</v>
      </c>
      <c r="H17" s="138" t="s">
        <v>524</v>
      </c>
    </row>
    <row r="18" spans="2:17" ht="24" customHeight="1">
      <c r="B18" s="139"/>
      <c r="C18" s="138" t="s">
        <v>524</v>
      </c>
      <c r="D18" s="138" t="s">
        <v>524</v>
      </c>
      <c r="E18" s="138" t="s">
        <v>524</v>
      </c>
      <c r="F18" s="138" t="s">
        <v>524</v>
      </c>
      <c r="G18" s="138" t="s">
        <v>524</v>
      </c>
      <c r="H18" s="138" t="s">
        <v>524</v>
      </c>
    </row>
    <row r="19" spans="2:17" ht="24" customHeight="1">
      <c r="B19" s="139"/>
      <c r="C19" s="138" t="s">
        <v>524</v>
      </c>
      <c r="D19" s="138" t="s">
        <v>524</v>
      </c>
      <c r="E19" s="138" t="s">
        <v>524</v>
      </c>
      <c r="F19" s="138" t="s">
        <v>524</v>
      </c>
      <c r="G19" s="138" t="s">
        <v>524</v>
      </c>
      <c r="H19" s="138" t="s">
        <v>524</v>
      </c>
    </row>
    <row r="21" spans="2:17" ht="15" thickBot="1"/>
    <row r="22" spans="2:17" s="114" customFormat="1" ht="31.25" customHeight="1" thickBot="1">
      <c r="B22" s="140" t="s">
        <v>990</v>
      </c>
      <c r="C22" s="502" t="s">
        <v>999</v>
      </c>
      <c r="D22" s="502"/>
      <c r="E22" s="502"/>
      <c r="F22" s="502"/>
      <c r="G22" s="502"/>
      <c r="H22" s="502"/>
      <c r="I22" s="502"/>
      <c r="J22" s="502"/>
      <c r="K22" s="502"/>
      <c r="L22" s="502"/>
      <c r="M22" s="502"/>
      <c r="N22" s="502"/>
      <c r="O22" s="502"/>
      <c r="P22" s="502"/>
      <c r="Q22" s="502"/>
    </row>
    <row r="23" spans="2:17" s="114" customFormat="1" ht="31.25" customHeight="1" thickBot="1">
      <c r="B23" s="140" t="s">
        <v>991</v>
      </c>
      <c r="C23" s="502" t="s">
        <v>999</v>
      </c>
      <c r="D23" s="502"/>
      <c r="E23" s="502"/>
      <c r="F23" s="502"/>
      <c r="G23" s="502"/>
      <c r="H23" s="502"/>
      <c r="I23" s="502"/>
      <c r="J23" s="502"/>
      <c r="K23" s="502"/>
      <c r="L23" s="502"/>
      <c r="M23" s="502"/>
      <c r="N23" s="502"/>
      <c r="O23" s="502"/>
      <c r="P23" s="502"/>
      <c r="Q23" s="502"/>
    </row>
    <row r="24" spans="2:17" s="114" customFormat="1" ht="31.25" customHeight="1" thickBot="1">
      <c r="B24" s="140" t="s">
        <v>992</v>
      </c>
      <c r="C24" s="502" t="s">
        <v>999</v>
      </c>
      <c r="D24" s="502"/>
      <c r="E24" s="502"/>
      <c r="F24" s="502"/>
      <c r="G24" s="502"/>
      <c r="H24" s="502"/>
      <c r="I24" s="502"/>
      <c r="J24" s="502"/>
      <c r="K24" s="502"/>
      <c r="L24" s="502"/>
      <c r="M24" s="502"/>
      <c r="N24" s="502"/>
      <c r="O24" s="502"/>
      <c r="P24" s="502"/>
      <c r="Q24" s="502"/>
    </row>
    <row r="25" spans="2:17" s="114" customFormat="1" ht="31.25" customHeight="1" thickBot="1">
      <c r="B25" s="140" t="s">
        <v>993</v>
      </c>
      <c r="C25" s="502" t="s">
        <v>999</v>
      </c>
      <c r="D25" s="502"/>
      <c r="E25" s="502"/>
      <c r="F25" s="502"/>
      <c r="G25" s="502"/>
      <c r="H25" s="502"/>
      <c r="I25" s="502"/>
      <c r="J25" s="502"/>
      <c r="K25" s="502"/>
      <c r="L25" s="502"/>
      <c r="M25" s="502"/>
      <c r="N25" s="502"/>
      <c r="O25" s="502"/>
      <c r="P25" s="502"/>
      <c r="Q25" s="502"/>
    </row>
    <row r="26" spans="2:17" s="114" customFormat="1" ht="31.25" customHeight="1" thickBot="1">
      <c r="B26" s="140" t="s">
        <v>994</v>
      </c>
      <c r="C26" s="502" t="s">
        <v>999</v>
      </c>
      <c r="D26" s="502"/>
      <c r="E26" s="502"/>
      <c r="F26" s="502"/>
      <c r="G26" s="502"/>
      <c r="H26" s="502"/>
      <c r="I26" s="502"/>
      <c r="J26" s="502"/>
      <c r="K26" s="502"/>
      <c r="L26" s="502"/>
      <c r="M26" s="502"/>
      <c r="N26" s="502"/>
      <c r="O26" s="502"/>
      <c r="P26" s="502"/>
      <c r="Q26" s="502"/>
    </row>
    <row r="27" spans="2:17" s="114" customFormat="1" ht="31.25" customHeight="1" thickBot="1">
      <c r="B27" s="140" t="s">
        <v>995</v>
      </c>
      <c r="C27" s="502" t="s">
        <v>999</v>
      </c>
      <c r="D27" s="502"/>
      <c r="E27" s="502"/>
      <c r="F27" s="502"/>
      <c r="G27" s="502"/>
      <c r="H27" s="502"/>
      <c r="I27" s="502"/>
      <c r="J27" s="502"/>
      <c r="K27" s="502"/>
      <c r="L27" s="502"/>
      <c r="M27" s="502"/>
      <c r="N27" s="502"/>
      <c r="O27" s="502"/>
      <c r="P27" s="502"/>
      <c r="Q27" s="502"/>
    </row>
    <row r="28" spans="2:17" s="114" customFormat="1" ht="31.25" customHeight="1" thickBot="1">
      <c r="B28" s="140" t="s">
        <v>996</v>
      </c>
      <c r="C28" s="502" t="s">
        <v>999</v>
      </c>
      <c r="D28" s="502"/>
      <c r="E28" s="502"/>
      <c r="F28" s="502"/>
      <c r="G28" s="502"/>
      <c r="H28" s="502"/>
      <c r="I28" s="502"/>
      <c r="J28" s="502"/>
      <c r="K28" s="502"/>
      <c r="L28" s="502"/>
      <c r="M28" s="502"/>
      <c r="N28" s="502"/>
      <c r="O28" s="502"/>
      <c r="P28" s="502"/>
      <c r="Q28" s="502"/>
    </row>
    <row r="29" spans="2:17" s="114" customFormat="1" ht="31.25" customHeight="1" thickBot="1">
      <c r="B29" s="140" t="s">
        <v>997</v>
      </c>
      <c r="C29" s="502" t="s">
        <v>999</v>
      </c>
      <c r="D29" s="502"/>
      <c r="E29" s="502"/>
      <c r="F29" s="502"/>
      <c r="G29" s="502"/>
      <c r="H29" s="502"/>
      <c r="I29" s="502"/>
      <c r="J29" s="502"/>
      <c r="K29" s="502"/>
      <c r="L29" s="502"/>
      <c r="M29" s="502"/>
      <c r="N29" s="502"/>
      <c r="O29" s="502"/>
      <c r="P29" s="502"/>
      <c r="Q29" s="502"/>
    </row>
    <row r="30" spans="2:17" s="114" customFormat="1" ht="31.25" customHeight="1" thickBot="1">
      <c r="B30" s="140" t="s">
        <v>998</v>
      </c>
      <c r="C30" s="502" t="s">
        <v>999</v>
      </c>
      <c r="D30" s="502"/>
      <c r="E30" s="502"/>
      <c r="F30" s="502"/>
      <c r="G30" s="502"/>
      <c r="H30" s="502"/>
      <c r="I30" s="502"/>
      <c r="J30" s="502"/>
      <c r="K30" s="502"/>
      <c r="L30" s="502"/>
      <c r="M30" s="502"/>
      <c r="N30" s="502"/>
      <c r="O30" s="502"/>
      <c r="P30" s="502"/>
      <c r="Q30" s="502"/>
    </row>
    <row r="31" spans="2:17" s="114" customFormat="1" ht="31.25" customHeight="1" thickBot="1">
      <c r="B31" s="140"/>
      <c r="C31" s="502"/>
      <c r="D31" s="502"/>
      <c r="E31" s="502"/>
      <c r="F31" s="502"/>
      <c r="G31" s="502"/>
      <c r="H31" s="502"/>
      <c r="I31" s="502"/>
      <c r="J31" s="502"/>
      <c r="K31" s="502"/>
      <c r="L31" s="502"/>
      <c r="M31" s="502"/>
      <c r="N31" s="502"/>
      <c r="O31" s="502"/>
      <c r="P31" s="502"/>
      <c r="Q31" s="502"/>
    </row>
    <row r="32" spans="2:17" s="114" customFormat="1" ht="31.25" customHeight="1" thickBot="1">
      <c r="B32" s="140"/>
      <c r="C32" s="502"/>
      <c r="D32" s="502"/>
      <c r="E32" s="502"/>
      <c r="F32" s="502"/>
      <c r="G32" s="502"/>
      <c r="H32" s="502"/>
      <c r="I32" s="502"/>
      <c r="J32" s="502"/>
      <c r="K32" s="502"/>
      <c r="L32" s="502"/>
      <c r="M32" s="502"/>
      <c r="N32" s="502"/>
      <c r="O32" s="502"/>
      <c r="P32" s="502"/>
      <c r="Q32" s="502"/>
    </row>
    <row r="33" spans="2:17" s="114" customFormat="1" ht="31.25" customHeight="1" thickBot="1">
      <c r="B33" s="140"/>
      <c r="C33" s="502"/>
      <c r="D33" s="502"/>
      <c r="E33" s="502"/>
      <c r="F33" s="502"/>
      <c r="G33" s="502"/>
      <c r="H33" s="502"/>
      <c r="I33" s="502"/>
      <c r="J33" s="502"/>
      <c r="K33" s="502"/>
      <c r="L33" s="502"/>
      <c r="M33" s="502"/>
      <c r="N33" s="502"/>
      <c r="O33" s="502"/>
      <c r="P33" s="502"/>
      <c r="Q33" s="502"/>
    </row>
    <row r="34" spans="2:17" s="114" customFormat="1" ht="31.25" customHeight="1" thickBot="1">
      <c r="B34" s="140"/>
      <c r="C34" s="502"/>
      <c r="D34" s="502"/>
      <c r="E34" s="502"/>
      <c r="F34" s="502"/>
      <c r="G34" s="502"/>
      <c r="H34" s="502"/>
      <c r="I34" s="502"/>
      <c r="J34" s="502"/>
      <c r="K34" s="502"/>
      <c r="L34" s="502"/>
      <c r="M34" s="502"/>
      <c r="N34" s="502"/>
      <c r="O34" s="502"/>
      <c r="P34" s="502"/>
      <c r="Q34" s="502"/>
    </row>
  </sheetData>
  <sheetProtection selectLockedCells="1"/>
  <mergeCells count="27">
    <mergeCell ref="C32:Q32"/>
    <mergeCell ref="C33:Q33"/>
    <mergeCell ref="C34:Q34"/>
    <mergeCell ref="C26:Q26"/>
    <mergeCell ref="C27:Q27"/>
    <mergeCell ref="C28:Q28"/>
    <mergeCell ref="C29:Q29"/>
    <mergeCell ref="C30:Q30"/>
    <mergeCell ref="C31:Q31"/>
    <mergeCell ref="C25:Q25"/>
    <mergeCell ref="J9:J10"/>
    <mergeCell ref="K9:Q10"/>
    <mergeCell ref="J11:J12"/>
    <mergeCell ref="K11:Q12"/>
    <mergeCell ref="J13:J14"/>
    <mergeCell ref="K13:Q14"/>
    <mergeCell ref="J15:J16"/>
    <mergeCell ref="K15:Q16"/>
    <mergeCell ref="C22:Q22"/>
    <mergeCell ref="C23:Q23"/>
    <mergeCell ref="C24:Q24"/>
    <mergeCell ref="B5:B6"/>
    <mergeCell ref="C5:H5"/>
    <mergeCell ref="J5:J6"/>
    <mergeCell ref="K5:Q6"/>
    <mergeCell ref="J7:J8"/>
    <mergeCell ref="K7:Q8"/>
  </mergeCells>
  <dataValidations count="1">
    <dataValidation type="list" allowBlank="1" showInputMessage="1" showErrorMessage="1" sqref="C7:H19">
      <formula1>$Z$1:$Z$2</formula1>
    </dataValidation>
  </dataValidation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3:E22"/>
  <sheetViews>
    <sheetView showGridLines="0" showRowColHeaders="0" workbookViewId="0">
      <selection activeCell="D29" sqref="D29"/>
    </sheetView>
  </sheetViews>
  <sheetFormatPr defaultRowHeight="14.5"/>
  <cols>
    <col min="2" max="2" width="8.54296875" style="31" customWidth="1"/>
    <col min="3" max="3" width="44.08984375" customWidth="1"/>
    <col min="5" max="5" width="13" customWidth="1"/>
  </cols>
  <sheetData>
    <row r="3" spans="2:5">
      <c r="B3" s="118" t="s">
        <v>1021</v>
      </c>
    </row>
    <row r="5" spans="2:5" ht="15" thickBot="1"/>
    <row r="6" spans="2:5" ht="26.5" thickBot="1">
      <c r="B6" s="122"/>
      <c r="C6" s="123" t="s">
        <v>1000</v>
      </c>
      <c r="D6" s="123" t="s">
        <v>1001</v>
      </c>
      <c r="E6" s="123" t="s">
        <v>1002</v>
      </c>
    </row>
    <row r="7" spans="2:5" ht="15" thickBot="1">
      <c r="B7" s="124">
        <v>1</v>
      </c>
      <c r="C7" s="125" t="s">
        <v>1003</v>
      </c>
      <c r="D7" s="141"/>
      <c r="E7" s="141"/>
    </row>
    <row r="8" spans="2:5">
      <c r="B8" s="503">
        <v>2</v>
      </c>
      <c r="C8" s="126" t="s">
        <v>1004</v>
      </c>
      <c r="D8" s="506"/>
      <c r="E8" s="506"/>
    </row>
    <row r="9" spans="2:5" ht="15" thickBot="1">
      <c r="B9" s="504"/>
      <c r="C9" s="127" t="s">
        <v>1019</v>
      </c>
      <c r="D9" s="507"/>
      <c r="E9" s="507"/>
    </row>
    <row r="10" spans="2:5" ht="15" thickBot="1">
      <c r="B10" s="505"/>
      <c r="C10" s="128" t="s">
        <v>1020</v>
      </c>
      <c r="D10" s="141"/>
      <c r="E10" s="141"/>
    </row>
    <row r="11" spans="2:5" ht="15" thickBot="1">
      <c r="B11" s="124">
        <v>3</v>
      </c>
      <c r="C11" s="125" t="s">
        <v>1005</v>
      </c>
      <c r="D11" s="141"/>
      <c r="E11" s="141"/>
    </row>
    <row r="12" spans="2:5" ht="15" thickBot="1">
      <c r="B12" s="124">
        <v>4</v>
      </c>
      <c r="C12" s="125" t="s">
        <v>1006</v>
      </c>
      <c r="D12" s="141"/>
      <c r="E12" s="141"/>
    </row>
    <row r="13" spans="2:5" ht="15" thickBot="1">
      <c r="B13" s="124">
        <v>5</v>
      </c>
      <c r="C13" s="125" t="s">
        <v>1007</v>
      </c>
      <c r="D13" s="141"/>
      <c r="E13" s="141"/>
    </row>
    <row r="14" spans="2:5" ht="15" thickBot="1">
      <c r="B14" s="124">
        <v>6</v>
      </c>
      <c r="C14" s="125" t="s">
        <v>1008</v>
      </c>
      <c r="D14" s="141"/>
      <c r="E14" s="141"/>
    </row>
    <row r="15" spans="2:5" ht="15" thickBot="1">
      <c r="B15" s="124"/>
      <c r="C15" s="129" t="s">
        <v>1009</v>
      </c>
      <c r="D15" s="142"/>
      <c r="E15" s="142">
        <v>100</v>
      </c>
    </row>
    <row r="18" spans="1:2">
      <c r="B18" s="119" t="s">
        <v>1010</v>
      </c>
    </row>
    <row r="19" spans="1:2">
      <c r="A19" s="121" t="s">
        <v>1012</v>
      </c>
      <c r="B19" s="120" t="s">
        <v>1011</v>
      </c>
    </row>
    <row r="20" spans="1:2">
      <c r="A20" s="121" t="s">
        <v>1013</v>
      </c>
      <c r="B20" s="120" t="s">
        <v>1016</v>
      </c>
    </row>
    <row r="21" spans="1:2">
      <c r="A21" s="121" t="s">
        <v>1014</v>
      </c>
      <c r="B21" s="120" t="s">
        <v>1017</v>
      </c>
    </row>
    <row r="22" spans="1:2">
      <c r="A22" s="121" t="s">
        <v>1015</v>
      </c>
      <c r="B22" s="120" t="s">
        <v>1018</v>
      </c>
    </row>
  </sheetData>
  <sheetProtection selectLockedCells="1"/>
  <mergeCells count="3">
    <mergeCell ref="B8:B10"/>
    <mergeCell ref="D8:D9"/>
    <mergeCell ref="E8:E9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B5:V53"/>
  <sheetViews>
    <sheetView showGridLines="0" showRowColHeaders="0" zoomScale="80" zoomScaleNormal="80" workbookViewId="0"/>
  </sheetViews>
  <sheetFormatPr defaultRowHeight="14.5"/>
  <cols>
    <col min="1" max="1" width="1.81640625" customWidth="1"/>
    <col min="2" max="2" width="3.90625" customWidth="1"/>
    <col min="4" max="4" width="34.08984375" customWidth="1"/>
    <col min="5" max="5" width="9.453125" customWidth="1"/>
    <col min="6" max="6" width="5.54296875" customWidth="1"/>
    <col min="7" max="19" width="4.54296875" customWidth="1"/>
    <col min="21" max="21" width="16.36328125" customWidth="1"/>
    <col min="22" max="22" width="33.453125" customWidth="1"/>
  </cols>
  <sheetData>
    <row r="5" spans="2:22">
      <c r="B5" s="130" t="s">
        <v>1028</v>
      </c>
    </row>
    <row r="7" spans="2:22" ht="21">
      <c r="B7" s="509"/>
      <c r="C7" s="134" t="s">
        <v>1101</v>
      </c>
      <c r="D7" s="508" t="s">
        <v>1024</v>
      </c>
      <c r="E7" s="134" t="s">
        <v>1103</v>
      </c>
      <c r="F7" s="508" t="s">
        <v>1001</v>
      </c>
      <c r="G7" s="508" t="s">
        <v>973</v>
      </c>
      <c r="H7" s="508"/>
      <c r="I7" s="508"/>
      <c r="J7" s="508"/>
      <c r="K7" s="508"/>
      <c r="L7" s="508"/>
      <c r="M7" s="508"/>
      <c r="N7" s="508"/>
      <c r="O7" s="508"/>
      <c r="P7" s="508"/>
      <c r="Q7" s="508"/>
      <c r="R7" s="508"/>
      <c r="S7" s="508"/>
      <c r="T7" s="508" t="s">
        <v>1026</v>
      </c>
      <c r="U7" s="508" t="s">
        <v>1027</v>
      </c>
      <c r="V7" s="508" t="s">
        <v>1119</v>
      </c>
    </row>
    <row r="8" spans="2:22">
      <c r="B8" s="509"/>
      <c r="C8" s="134" t="s">
        <v>1102</v>
      </c>
      <c r="D8" s="508"/>
      <c r="E8" s="134" t="s">
        <v>1025</v>
      </c>
      <c r="F8" s="508"/>
      <c r="G8" s="134" t="s">
        <v>990</v>
      </c>
      <c r="H8" s="134" t="s">
        <v>991</v>
      </c>
      <c r="I8" s="134" t="s">
        <v>992</v>
      </c>
      <c r="J8" s="134" t="s">
        <v>993</v>
      </c>
      <c r="K8" s="134" t="s">
        <v>994</v>
      </c>
      <c r="L8" s="134" t="s">
        <v>995</v>
      </c>
      <c r="M8" s="134" t="s">
        <v>996</v>
      </c>
      <c r="N8" s="134" t="s">
        <v>997</v>
      </c>
      <c r="O8" s="134" t="s">
        <v>998</v>
      </c>
      <c r="P8" s="134"/>
      <c r="Q8" s="134"/>
      <c r="R8" s="134"/>
      <c r="S8" s="134"/>
      <c r="T8" s="508"/>
      <c r="U8" s="508"/>
      <c r="V8" s="508"/>
    </row>
    <row r="9" spans="2:22">
      <c r="B9" s="143">
        <v>1</v>
      </c>
      <c r="C9" s="137"/>
      <c r="D9" s="137"/>
      <c r="E9" s="137"/>
      <c r="F9" s="137"/>
      <c r="G9" s="137" t="s">
        <v>1118</v>
      </c>
      <c r="H9" s="137" t="s">
        <v>1118</v>
      </c>
      <c r="I9" s="137" t="s">
        <v>1118</v>
      </c>
      <c r="J9" s="137"/>
      <c r="K9" s="137" t="s">
        <v>1118</v>
      </c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58"/>
    </row>
    <row r="10" spans="2:22">
      <c r="B10" s="143">
        <v>2</v>
      </c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58"/>
    </row>
    <row r="11" spans="2:22">
      <c r="B11" s="143">
        <v>3</v>
      </c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58"/>
    </row>
    <row r="12" spans="2:22">
      <c r="B12" s="143">
        <v>4</v>
      </c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58"/>
    </row>
    <row r="13" spans="2:22">
      <c r="B13" s="143">
        <v>5</v>
      </c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58"/>
    </row>
    <row r="14" spans="2:22">
      <c r="B14" s="139"/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139"/>
      <c r="U14" s="139"/>
      <c r="V14" s="158"/>
    </row>
    <row r="15" spans="2:22">
      <c r="B15" s="139"/>
      <c r="C15" s="139"/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58"/>
    </row>
    <row r="16" spans="2:22">
      <c r="B16" s="139"/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58"/>
    </row>
    <row r="17" spans="2:22">
      <c r="B17" s="139"/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139"/>
      <c r="U17" s="139"/>
      <c r="V17" s="158"/>
    </row>
    <row r="18" spans="2:22">
      <c r="B18" s="139"/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39"/>
      <c r="P18" s="139"/>
      <c r="Q18" s="139"/>
      <c r="R18" s="139"/>
      <c r="S18" s="139"/>
      <c r="T18" s="139"/>
      <c r="U18" s="139"/>
      <c r="V18" s="158"/>
    </row>
    <row r="19" spans="2:22">
      <c r="B19" s="139"/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39"/>
      <c r="S19" s="139"/>
      <c r="T19" s="139"/>
      <c r="U19" s="139"/>
      <c r="V19" s="158"/>
    </row>
    <row r="20" spans="2:22">
      <c r="B20" s="139"/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39"/>
      <c r="T20" s="139"/>
      <c r="U20" s="139"/>
      <c r="V20" s="158"/>
    </row>
    <row r="21" spans="2:22">
      <c r="B21" s="139"/>
      <c r="C21" s="139"/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39"/>
      <c r="U21" s="139"/>
      <c r="V21" s="158"/>
    </row>
    <row r="22" spans="2:22">
      <c r="B22" s="139"/>
      <c r="C22" s="139"/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39"/>
      <c r="V22" s="158"/>
    </row>
    <row r="23" spans="2:22">
      <c r="B23" s="139"/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39"/>
      <c r="U23" s="139"/>
      <c r="V23" s="158"/>
    </row>
    <row r="24" spans="2:22">
      <c r="B24" s="139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39"/>
      <c r="V24" s="158"/>
    </row>
    <row r="25" spans="2:22">
      <c r="B25" s="139"/>
      <c r="C25" s="139"/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39"/>
      <c r="U25" s="139"/>
      <c r="V25" s="158"/>
    </row>
    <row r="26" spans="2:22">
      <c r="B26" s="139"/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39"/>
      <c r="U26" s="139"/>
      <c r="V26" s="158"/>
    </row>
    <row r="27" spans="2:22">
      <c r="B27" s="139"/>
      <c r="C27" s="139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39"/>
      <c r="U27" s="139"/>
      <c r="V27" s="158"/>
    </row>
    <row r="28" spans="2:22">
      <c r="B28" s="139"/>
      <c r="C28" s="139"/>
      <c r="D28" s="139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39"/>
      <c r="U28" s="139"/>
      <c r="V28" s="158"/>
    </row>
    <row r="29" spans="2:22">
      <c r="B29" s="139"/>
      <c r="C29" s="139"/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39"/>
      <c r="U29" s="139"/>
      <c r="V29" s="158"/>
    </row>
    <row r="30" spans="2:22">
      <c r="B30" s="139"/>
      <c r="C30" s="139"/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39"/>
      <c r="S30" s="139"/>
      <c r="T30" s="139"/>
      <c r="U30" s="139"/>
      <c r="V30" s="158"/>
    </row>
    <row r="31" spans="2:22">
      <c r="B31" s="139"/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39"/>
      <c r="S31" s="139"/>
      <c r="T31" s="139"/>
      <c r="U31" s="139"/>
      <c r="V31" s="158"/>
    </row>
    <row r="32" spans="2:22">
      <c r="B32" s="139"/>
      <c r="C32" s="139"/>
      <c r="D32" s="139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39"/>
      <c r="P32" s="139"/>
      <c r="Q32" s="139"/>
      <c r="R32" s="139"/>
      <c r="S32" s="139"/>
      <c r="T32" s="139"/>
      <c r="U32" s="139"/>
      <c r="V32" s="158"/>
    </row>
    <row r="33" spans="2:22">
      <c r="B33" s="139"/>
      <c r="C33" s="139"/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39"/>
      <c r="R33" s="139"/>
      <c r="S33" s="139"/>
      <c r="T33" s="139"/>
      <c r="U33" s="139"/>
      <c r="V33" s="158"/>
    </row>
    <row r="34" spans="2:22">
      <c r="B34" s="139"/>
      <c r="C34" s="139"/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39"/>
      <c r="R34" s="139"/>
      <c r="S34" s="139"/>
      <c r="T34" s="139"/>
      <c r="U34" s="139"/>
      <c r="V34" s="158"/>
    </row>
    <row r="35" spans="2:22">
      <c r="B35" s="139"/>
      <c r="C35" s="139"/>
      <c r="D35" s="139"/>
      <c r="E35" s="139"/>
      <c r="F35" s="139"/>
      <c r="G35" s="139"/>
      <c r="H35" s="139"/>
      <c r="I35" s="139"/>
      <c r="J35" s="139"/>
      <c r="K35" s="139"/>
      <c r="L35" s="139"/>
      <c r="M35" s="139"/>
      <c r="N35" s="139"/>
      <c r="O35" s="139"/>
      <c r="P35" s="139"/>
      <c r="Q35" s="139"/>
      <c r="R35" s="139"/>
      <c r="S35" s="139"/>
      <c r="T35" s="139"/>
      <c r="U35" s="139"/>
      <c r="V35" s="158"/>
    </row>
    <row r="36" spans="2:22">
      <c r="B36" s="139"/>
      <c r="C36" s="139"/>
      <c r="D36" s="139"/>
      <c r="E36" s="139"/>
      <c r="F36" s="139"/>
      <c r="G36" s="139"/>
      <c r="H36" s="139"/>
      <c r="I36" s="139"/>
      <c r="J36" s="139"/>
      <c r="K36" s="139"/>
      <c r="L36" s="139"/>
      <c r="M36" s="139"/>
      <c r="N36" s="139"/>
      <c r="O36" s="139"/>
      <c r="P36" s="139"/>
      <c r="Q36" s="139"/>
      <c r="R36" s="139"/>
      <c r="S36" s="139"/>
      <c r="T36" s="139"/>
      <c r="U36" s="139"/>
      <c r="V36" s="158"/>
    </row>
    <row r="37" spans="2:22">
      <c r="B37" s="139"/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39"/>
      <c r="T37" s="139"/>
      <c r="U37" s="139"/>
      <c r="V37" s="158"/>
    </row>
    <row r="38" spans="2:22">
      <c r="B38" s="139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39"/>
      <c r="Q38" s="139"/>
      <c r="R38" s="139"/>
      <c r="S38" s="139"/>
      <c r="T38" s="139"/>
      <c r="U38" s="139"/>
      <c r="V38" s="158"/>
    </row>
    <row r="39" spans="2:22">
      <c r="B39" s="139"/>
      <c r="C39" s="139"/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39"/>
      <c r="O39" s="139"/>
      <c r="P39" s="139"/>
      <c r="Q39" s="139"/>
      <c r="R39" s="139"/>
      <c r="S39" s="139"/>
      <c r="T39" s="139"/>
      <c r="U39" s="139"/>
      <c r="V39" s="158"/>
    </row>
    <row r="40" spans="2:22">
      <c r="B40" s="139"/>
      <c r="C40" s="139"/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/>
      <c r="Q40" s="139"/>
      <c r="R40" s="139"/>
      <c r="S40" s="139"/>
      <c r="T40" s="139"/>
      <c r="U40" s="139"/>
      <c r="V40" s="158"/>
    </row>
    <row r="41" spans="2:22">
      <c r="B41" s="139"/>
      <c r="C41" s="139"/>
      <c r="D41" s="139"/>
      <c r="E41" s="139"/>
      <c r="F41" s="139"/>
      <c r="G41" s="139"/>
      <c r="H41" s="139"/>
      <c r="I41" s="139"/>
      <c r="J41" s="139"/>
      <c r="K41" s="139"/>
      <c r="L41" s="139"/>
      <c r="M41" s="139"/>
      <c r="N41" s="139"/>
      <c r="O41" s="139"/>
      <c r="P41" s="139"/>
      <c r="Q41" s="139"/>
      <c r="R41" s="139"/>
      <c r="S41" s="139"/>
      <c r="T41" s="139"/>
      <c r="U41" s="139"/>
      <c r="V41" s="158"/>
    </row>
    <row r="42" spans="2:22">
      <c r="B42" s="139"/>
      <c r="C42" s="139"/>
      <c r="D42" s="139"/>
      <c r="E42" s="139"/>
      <c r="F42" s="139"/>
      <c r="G42" s="139"/>
      <c r="H42" s="139"/>
      <c r="I42" s="139"/>
      <c r="J42" s="139"/>
      <c r="K42" s="139"/>
      <c r="L42" s="139"/>
      <c r="M42" s="139"/>
      <c r="N42" s="139"/>
      <c r="O42" s="139"/>
      <c r="P42" s="139"/>
      <c r="Q42" s="139"/>
      <c r="R42" s="139"/>
      <c r="S42" s="139"/>
      <c r="T42" s="139"/>
      <c r="U42" s="139"/>
      <c r="V42" s="158"/>
    </row>
    <row r="43" spans="2:22">
      <c r="B43" s="139"/>
      <c r="C43" s="139"/>
      <c r="D43" s="139"/>
      <c r="E43" s="139"/>
      <c r="F43" s="139"/>
      <c r="G43" s="139"/>
      <c r="H43" s="139"/>
      <c r="I43" s="139"/>
      <c r="J43" s="139"/>
      <c r="K43" s="139"/>
      <c r="L43" s="139"/>
      <c r="M43" s="139"/>
      <c r="N43" s="139"/>
      <c r="O43" s="139"/>
      <c r="P43" s="139"/>
      <c r="Q43" s="139"/>
      <c r="R43" s="139"/>
      <c r="S43" s="139"/>
      <c r="T43" s="139"/>
      <c r="U43" s="139"/>
      <c r="V43" s="158"/>
    </row>
    <row r="44" spans="2:22">
      <c r="B44" s="139"/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39"/>
      <c r="Q44" s="139"/>
      <c r="R44" s="139"/>
      <c r="S44" s="139"/>
      <c r="T44" s="139"/>
      <c r="U44" s="139"/>
      <c r="V44" s="158"/>
    </row>
    <row r="45" spans="2:22">
      <c r="B45" s="139"/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39"/>
      <c r="Q45" s="139"/>
      <c r="R45" s="139"/>
      <c r="S45" s="139"/>
      <c r="T45" s="139"/>
      <c r="U45" s="139"/>
      <c r="V45" s="158"/>
    </row>
    <row r="46" spans="2:22">
      <c r="B46" s="139"/>
      <c r="C46" s="139"/>
      <c r="D46" s="139"/>
      <c r="E46" s="139"/>
      <c r="F46" s="139"/>
      <c r="G46" s="139"/>
      <c r="H46" s="139"/>
      <c r="I46" s="139"/>
      <c r="J46" s="139"/>
      <c r="K46" s="139"/>
      <c r="L46" s="139"/>
      <c r="M46" s="139"/>
      <c r="N46" s="139"/>
      <c r="O46" s="139"/>
      <c r="P46" s="139"/>
      <c r="Q46" s="139"/>
      <c r="R46" s="139"/>
      <c r="S46" s="139"/>
      <c r="T46" s="139"/>
      <c r="U46" s="139"/>
      <c r="V46" s="158"/>
    </row>
    <row r="47" spans="2:22">
      <c r="B47" s="139"/>
      <c r="C47" s="139"/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39"/>
      <c r="Q47" s="139"/>
      <c r="R47" s="139"/>
      <c r="S47" s="139"/>
      <c r="T47" s="139"/>
      <c r="U47" s="139"/>
      <c r="V47" s="158"/>
    </row>
    <row r="48" spans="2:22">
      <c r="B48" s="139"/>
      <c r="C48" s="139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39"/>
      <c r="Q48" s="139"/>
      <c r="R48" s="139"/>
      <c r="S48" s="139"/>
      <c r="T48" s="139"/>
      <c r="U48" s="139"/>
      <c r="V48" s="158"/>
    </row>
    <row r="49" spans="2:22">
      <c r="B49" s="139"/>
      <c r="C49" s="139"/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39"/>
      <c r="Q49" s="139"/>
      <c r="R49" s="139"/>
      <c r="S49" s="139"/>
      <c r="T49" s="139"/>
      <c r="U49" s="139"/>
      <c r="V49" s="158"/>
    </row>
    <row r="50" spans="2:22">
      <c r="B50" s="139"/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O50" s="139"/>
      <c r="P50" s="139"/>
      <c r="Q50" s="139"/>
      <c r="R50" s="139"/>
      <c r="S50" s="139"/>
      <c r="T50" s="139"/>
      <c r="U50" s="139"/>
      <c r="V50" s="158"/>
    </row>
    <row r="51" spans="2:22">
      <c r="B51" s="139"/>
      <c r="C51" s="139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39"/>
      <c r="O51" s="139"/>
      <c r="P51" s="139"/>
      <c r="Q51" s="139"/>
      <c r="R51" s="139"/>
      <c r="S51" s="139"/>
      <c r="T51" s="139"/>
      <c r="U51" s="139"/>
      <c r="V51" s="158"/>
    </row>
    <row r="52" spans="2:22">
      <c r="B52" s="139"/>
      <c r="C52" s="139"/>
      <c r="D52" s="139"/>
      <c r="E52" s="139"/>
      <c r="F52" s="139"/>
      <c r="G52" s="139"/>
      <c r="H52" s="139"/>
      <c r="I52" s="139"/>
      <c r="J52" s="139"/>
      <c r="K52" s="139"/>
      <c r="L52" s="139"/>
      <c r="M52" s="139"/>
      <c r="N52" s="139"/>
      <c r="O52" s="139"/>
      <c r="P52" s="139"/>
      <c r="Q52" s="139"/>
      <c r="R52" s="139"/>
      <c r="S52" s="139"/>
      <c r="T52" s="139"/>
      <c r="U52" s="139"/>
      <c r="V52" s="158"/>
    </row>
    <row r="53" spans="2:22">
      <c r="B53" s="139"/>
      <c r="C53" s="139"/>
      <c r="D53" s="139"/>
      <c r="E53" s="139"/>
      <c r="F53" s="139"/>
      <c r="G53" s="139"/>
      <c r="H53" s="139"/>
      <c r="I53" s="139"/>
      <c r="J53" s="139"/>
      <c r="K53" s="139"/>
      <c r="L53" s="139"/>
      <c r="M53" s="139"/>
      <c r="N53" s="139"/>
      <c r="O53" s="139"/>
      <c r="P53" s="139"/>
      <c r="Q53" s="139"/>
      <c r="R53" s="139"/>
      <c r="S53" s="139"/>
      <c r="T53" s="139"/>
      <c r="U53" s="139"/>
      <c r="V53" s="158"/>
    </row>
  </sheetData>
  <sheetProtection selectLockedCells="1"/>
  <mergeCells count="7">
    <mergeCell ref="V7:V8"/>
    <mergeCell ref="U7:U8"/>
    <mergeCell ref="B7:B8"/>
    <mergeCell ref="D7:D8"/>
    <mergeCell ref="F7:F8"/>
    <mergeCell ref="G7:S7"/>
    <mergeCell ref="T7:T8"/>
  </mergeCells>
  <pageMargins left="0.23622047244094491" right="0.23622047244094491" top="0.74803149606299213" bottom="0.74803149606299213" header="0.31496062992125984" footer="0.31496062992125984"/>
  <pageSetup paperSize="9" scale="80" orientation="landscape" r:id="rId1"/>
  <rowBreaks count="1" manualBreakCount="1">
    <brk id="31" max="16383" man="1"/>
  </rowBreak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B2:Q87"/>
  <sheetViews>
    <sheetView showGridLines="0" showRowColHeaders="0" workbookViewId="0">
      <selection activeCell="A36" sqref="A36:XFD37"/>
    </sheetView>
  </sheetViews>
  <sheetFormatPr defaultRowHeight="14.5"/>
  <cols>
    <col min="1" max="1" width="2" customWidth="1"/>
    <col min="2" max="2" width="6.81640625" style="31" customWidth="1"/>
    <col min="3" max="3" width="25" customWidth="1"/>
    <col min="10" max="10" width="10.7265625" customWidth="1"/>
    <col min="16" max="16" width="12.6328125" customWidth="1"/>
    <col min="17" max="17" width="11.08984375" customWidth="1"/>
  </cols>
  <sheetData>
    <row r="2" spans="2:17">
      <c r="B2" s="135" t="s">
        <v>1097</v>
      </c>
    </row>
    <row r="4" spans="2:17" ht="15" thickBot="1"/>
    <row r="5" spans="2:17" ht="15" thickBot="1">
      <c r="B5" s="599" t="s">
        <v>1298</v>
      </c>
      <c r="C5" s="264" t="s">
        <v>1299</v>
      </c>
      <c r="D5" s="573"/>
      <c r="E5" s="573"/>
      <c r="F5" s="573"/>
      <c r="G5" s="573"/>
      <c r="H5" s="573"/>
      <c r="I5" s="573"/>
      <c r="J5" s="573"/>
      <c r="K5" s="573"/>
      <c r="L5" s="573"/>
      <c r="M5" s="573"/>
      <c r="N5" s="573"/>
      <c r="O5" s="573"/>
      <c r="P5" s="573"/>
      <c r="Q5" s="574"/>
    </row>
    <row r="6" spans="2:17" ht="15" thickBot="1">
      <c r="B6" s="601"/>
      <c r="C6" s="264" t="s">
        <v>1300</v>
      </c>
      <c r="D6" s="573"/>
      <c r="E6" s="573"/>
      <c r="F6" s="573"/>
      <c r="G6" s="573"/>
      <c r="H6" s="573"/>
      <c r="I6" s="573"/>
      <c r="J6" s="573"/>
      <c r="K6" s="573"/>
      <c r="L6" s="573"/>
      <c r="M6" s="573"/>
      <c r="N6" s="573"/>
      <c r="O6" s="573"/>
      <c r="P6" s="573"/>
      <c r="Q6" s="574"/>
    </row>
    <row r="7" spans="2:17" ht="14.5" customHeight="1">
      <c r="B7" s="599" t="s">
        <v>1301</v>
      </c>
      <c r="C7" s="614" t="s">
        <v>1302</v>
      </c>
      <c r="D7" s="580"/>
      <c r="E7" s="581"/>
      <c r="F7" s="581"/>
      <c r="G7" s="581"/>
      <c r="H7" s="581"/>
      <c r="I7" s="581"/>
      <c r="J7" s="581"/>
      <c r="K7" s="581"/>
      <c r="L7" s="581"/>
      <c r="M7" s="581"/>
      <c r="N7" s="581"/>
      <c r="O7" s="581"/>
      <c r="P7" s="581"/>
      <c r="Q7" s="617"/>
    </row>
    <row r="8" spans="2:17">
      <c r="B8" s="600"/>
      <c r="C8" s="615"/>
      <c r="D8" s="618"/>
      <c r="E8" s="619"/>
      <c r="F8" s="619"/>
      <c r="G8" s="619"/>
      <c r="H8" s="619"/>
      <c r="I8" s="619"/>
      <c r="J8" s="619"/>
      <c r="K8" s="619"/>
      <c r="L8" s="619"/>
      <c r="M8" s="619"/>
      <c r="N8" s="619"/>
      <c r="O8" s="619"/>
      <c r="P8" s="619"/>
      <c r="Q8" s="620"/>
    </row>
    <row r="9" spans="2:17" ht="15" thickBot="1">
      <c r="B9" s="601"/>
      <c r="C9" s="616"/>
      <c r="D9" s="621"/>
      <c r="E9" s="622"/>
      <c r="F9" s="622"/>
      <c r="G9" s="622"/>
      <c r="H9" s="622"/>
      <c r="I9" s="622"/>
      <c r="J9" s="622"/>
      <c r="K9" s="622"/>
      <c r="L9" s="622"/>
      <c r="M9" s="622"/>
      <c r="N9" s="622"/>
      <c r="O9" s="622"/>
      <c r="P9" s="622"/>
      <c r="Q9" s="623"/>
    </row>
    <row r="10" spans="2:17" ht="15" thickBot="1">
      <c r="B10" s="265" t="s">
        <v>1303</v>
      </c>
      <c r="C10" s="266" t="s">
        <v>1029</v>
      </c>
      <c r="D10" s="573"/>
      <c r="E10" s="573"/>
      <c r="F10" s="573"/>
      <c r="G10" s="573"/>
      <c r="H10" s="573"/>
      <c r="I10" s="573"/>
      <c r="J10" s="573"/>
      <c r="K10" s="573"/>
      <c r="L10" s="573"/>
      <c r="M10" s="573"/>
      <c r="N10" s="573"/>
      <c r="O10" s="573"/>
      <c r="P10" s="573"/>
      <c r="Q10" s="574"/>
    </row>
    <row r="11" spans="2:17" ht="15" thickBot="1">
      <c r="B11" s="265" t="s">
        <v>1304</v>
      </c>
      <c r="C11" s="267" t="s">
        <v>1305</v>
      </c>
      <c r="D11" s="624" t="s">
        <v>1306</v>
      </c>
      <c r="E11" s="625"/>
      <c r="F11" s="625"/>
      <c r="G11" s="626"/>
      <c r="H11" s="268"/>
      <c r="I11" s="264" t="s">
        <v>1307</v>
      </c>
      <c r="J11" s="268"/>
      <c r="K11" s="627"/>
      <c r="L11" s="628"/>
      <c r="M11" s="628"/>
      <c r="N11" s="628"/>
      <c r="O11" s="628"/>
      <c r="P11" s="628"/>
      <c r="Q11" s="629"/>
    </row>
    <row r="12" spans="2:17" ht="15" thickBot="1">
      <c r="B12" s="265" t="s">
        <v>1308</v>
      </c>
      <c r="C12" s="264" t="s">
        <v>1309</v>
      </c>
      <c r="D12" s="630">
        <f>ROUNDDOWN(Q81,0)</f>
        <v>0</v>
      </c>
      <c r="E12" s="630"/>
      <c r="F12" s="630"/>
      <c r="G12" s="630"/>
      <c r="H12" s="630"/>
      <c r="I12" s="630"/>
      <c r="J12" s="630"/>
      <c r="K12" s="630"/>
      <c r="L12" s="630"/>
      <c r="M12" s="630"/>
      <c r="N12" s="630"/>
      <c r="O12" s="630"/>
      <c r="P12" s="630"/>
      <c r="Q12" s="631"/>
    </row>
    <row r="13" spans="2:17" ht="29.5" thickBot="1">
      <c r="B13" s="265" t="s">
        <v>1310</v>
      </c>
      <c r="C13" s="264" t="s">
        <v>1311</v>
      </c>
      <c r="D13" s="573"/>
      <c r="E13" s="573"/>
      <c r="F13" s="573"/>
      <c r="G13" s="573"/>
      <c r="H13" s="573"/>
      <c r="I13" s="573"/>
      <c r="J13" s="573"/>
      <c r="K13" s="573"/>
      <c r="L13" s="573"/>
      <c r="M13" s="573"/>
      <c r="N13" s="573"/>
      <c r="O13" s="573"/>
      <c r="P13" s="573"/>
      <c r="Q13" s="574"/>
    </row>
    <row r="14" spans="2:17" ht="15" customHeight="1" thickBot="1">
      <c r="B14" s="599" t="s">
        <v>1312</v>
      </c>
      <c r="C14" s="524" t="s">
        <v>1313</v>
      </c>
      <c r="D14" s="525"/>
      <c r="E14" s="525"/>
      <c r="F14" s="525"/>
      <c r="G14" s="525"/>
      <c r="H14" s="525"/>
      <c r="I14" s="525"/>
      <c r="J14" s="525"/>
      <c r="K14" s="525"/>
      <c r="L14" s="525"/>
      <c r="M14" s="525"/>
      <c r="N14" s="525"/>
      <c r="O14" s="525"/>
      <c r="P14" s="525"/>
      <c r="Q14" s="602"/>
    </row>
    <row r="15" spans="2:17" ht="15" thickBot="1">
      <c r="B15" s="600"/>
      <c r="C15" s="264" t="s">
        <v>1314</v>
      </c>
      <c r="D15" s="632"/>
      <c r="E15" s="632"/>
      <c r="F15" s="632"/>
      <c r="G15" s="632"/>
      <c r="H15" s="633"/>
      <c r="I15" s="633"/>
      <c r="J15" s="633"/>
      <c r="K15" s="633"/>
      <c r="L15" s="633"/>
      <c r="M15" s="633"/>
      <c r="N15" s="633"/>
      <c r="O15" s="633"/>
      <c r="P15" s="633"/>
      <c r="Q15" s="634"/>
    </row>
    <row r="16" spans="2:17" ht="15" thickBot="1">
      <c r="B16" s="600"/>
      <c r="C16" s="264" t="s">
        <v>1315</v>
      </c>
      <c r="D16" s="635"/>
      <c r="E16" s="636"/>
      <c r="F16" s="636"/>
      <c r="G16" s="636"/>
      <c r="H16" s="637"/>
      <c r="I16" s="637"/>
      <c r="J16" s="637"/>
      <c r="K16" s="637"/>
      <c r="L16" s="637"/>
      <c r="M16" s="637"/>
      <c r="N16" s="637"/>
      <c r="O16" s="637"/>
      <c r="P16" s="637"/>
      <c r="Q16" s="638"/>
    </row>
    <row r="17" spans="2:17" ht="18.649999999999999" customHeight="1" thickBot="1">
      <c r="B17" s="600"/>
      <c r="C17" s="269" t="s">
        <v>1316</v>
      </c>
      <c r="D17" s="635"/>
      <c r="E17" s="636"/>
      <c r="F17" s="636"/>
      <c r="G17" s="636"/>
      <c r="H17" s="637"/>
      <c r="I17" s="637"/>
      <c r="J17" s="637"/>
      <c r="K17" s="637"/>
      <c r="L17" s="637"/>
      <c r="M17" s="637"/>
      <c r="N17" s="637"/>
      <c r="O17" s="637"/>
      <c r="P17" s="637"/>
      <c r="Q17" s="638"/>
    </row>
    <row r="18" spans="2:17" ht="15" thickBot="1">
      <c r="B18" s="601"/>
      <c r="C18" s="269"/>
      <c r="D18" s="635"/>
      <c r="E18" s="636"/>
      <c r="F18" s="636"/>
      <c r="G18" s="636"/>
      <c r="H18" s="637"/>
      <c r="I18" s="637"/>
      <c r="J18" s="637"/>
      <c r="K18" s="637"/>
      <c r="L18" s="637"/>
      <c r="M18" s="637"/>
      <c r="N18" s="637"/>
      <c r="O18" s="637"/>
      <c r="P18" s="637"/>
      <c r="Q18" s="638"/>
    </row>
    <row r="19" spans="2:17" ht="14.5" customHeight="1">
      <c r="B19" s="599" t="s">
        <v>1317</v>
      </c>
      <c r="C19" s="524" t="s">
        <v>1318</v>
      </c>
      <c r="D19" s="525"/>
      <c r="E19" s="525"/>
      <c r="F19" s="525"/>
      <c r="G19" s="525"/>
      <c r="H19" s="525"/>
      <c r="I19" s="525"/>
      <c r="J19" s="525"/>
      <c r="K19" s="525"/>
      <c r="L19" s="525"/>
      <c r="M19" s="525"/>
      <c r="N19" s="525"/>
      <c r="O19" s="525"/>
      <c r="P19" s="525"/>
      <c r="Q19" s="602"/>
    </row>
    <row r="20" spans="2:17" ht="15" thickBot="1">
      <c r="B20" s="600"/>
      <c r="C20" s="528"/>
      <c r="D20" s="529"/>
      <c r="E20" s="529"/>
      <c r="F20" s="529"/>
      <c r="G20" s="529"/>
      <c r="H20" s="529"/>
      <c r="I20" s="529"/>
      <c r="J20" s="529"/>
      <c r="K20" s="529"/>
      <c r="L20" s="529"/>
      <c r="M20" s="529"/>
      <c r="N20" s="529"/>
      <c r="O20" s="529"/>
      <c r="P20" s="529"/>
      <c r="Q20" s="603"/>
    </row>
    <row r="21" spans="2:17" ht="15" customHeight="1" thickBot="1">
      <c r="B21" s="600"/>
      <c r="C21" s="578" t="s">
        <v>1030</v>
      </c>
      <c r="D21" s="604" t="s">
        <v>973</v>
      </c>
      <c r="E21" s="605"/>
      <c r="F21" s="605"/>
      <c r="G21" s="605"/>
      <c r="H21" s="605"/>
      <c r="I21" s="605"/>
      <c r="J21" s="605"/>
      <c r="K21" s="605"/>
      <c r="L21" s="605"/>
      <c r="M21" s="605"/>
      <c r="N21" s="605"/>
      <c r="O21" s="606"/>
      <c r="P21" s="578" t="s">
        <v>1031</v>
      </c>
      <c r="Q21" s="578" t="s">
        <v>1319</v>
      </c>
    </row>
    <row r="22" spans="2:17" ht="15" thickBot="1">
      <c r="B22" s="600"/>
      <c r="C22" s="579"/>
      <c r="D22" s="270" t="s">
        <v>990</v>
      </c>
      <c r="E22" s="270" t="s">
        <v>991</v>
      </c>
      <c r="F22" s="270" t="s">
        <v>992</v>
      </c>
      <c r="G22" s="270" t="s">
        <v>993</v>
      </c>
      <c r="H22" s="270" t="s">
        <v>994</v>
      </c>
      <c r="I22" s="270" t="s">
        <v>995</v>
      </c>
      <c r="J22" s="270" t="s">
        <v>996</v>
      </c>
      <c r="K22" s="270" t="s">
        <v>997</v>
      </c>
      <c r="L22" s="270" t="s">
        <v>998</v>
      </c>
      <c r="M22" s="270" t="s">
        <v>1320</v>
      </c>
      <c r="N22" s="270" t="s">
        <v>1321</v>
      </c>
      <c r="O22" s="270" t="s">
        <v>1322</v>
      </c>
      <c r="P22" s="579"/>
      <c r="Q22" s="579"/>
    </row>
    <row r="23" spans="2:17" ht="15" thickBot="1">
      <c r="B23" s="600"/>
      <c r="C23" s="271" t="s">
        <v>1032</v>
      </c>
      <c r="D23" s="272"/>
      <c r="E23" s="272"/>
      <c r="F23" s="272"/>
      <c r="G23" s="272"/>
      <c r="H23" s="272"/>
      <c r="I23" s="272"/>
      <c r="J23" s="272"/>
      <c r="K23" s="272"/>
      <c r="L23" s="272"/>
      <c r="M23" s="272"/>
      <c r="N23" s="272"/>
      <c r="O23" s="272"/>
      <c r="P23" s="273"/>
      <c r="Q23" s="273"/>
    </row>
    <row r="24" spans="2:17" ht="15" thickBot="1">
      <c r="B24" s="600"/>
      <c r="C24" s="271" t="s">
        <v>1033</v>
      </c>
      <c r="D24" s="272"/>
      <c r="E24" s="272"/>
      <c r="F24" s="272"/>
      <c r="G24" s="272"/>
      <c r="H24" s="272"/>
      <c r="I24" s="272"/>
      <c r="J24" s="272"/>
      <c r="K24" s="272"/>
      <c r="L24" s="272"/>
      <c r="M24" s="272"/>
      <c r="N24" s="272"/>
      <c r="O24" s="272"/>
      <c r="P24" s="273"/>
      <c r="Q24" s="273"/>
    </row>
    <row r="25" spans="2:17" ht="15" thickBot="1">
      <c r="B25" s="600"/>
      <c r="C25" s="271" t="s">
        <v>1034</v>
      </c>
      <c r="D25" s="272"/>
      <c r="E25" s="272"/>
      <c r="F25" s="272"/>
      <c r="G25" s="272"/>
      <c r="H25" s="272"/>
      <c r="I25" s="272"/>
      <c r="J25" s="272"/>
      <c r="K25" s="272"/>
      <c r="L25" s="272"/>
      <c r="M25" s="272"/>
      <c r="N25" s="272"/>
      <c r="O25" s="272"/>
      <c r="P25" s="273"/>
      <c r="Q25" s="273"/>
    </row>
    <row r="26" spans="2:17" ht="15" thickBot="1">
      <c r="B26" s="600"/>
      <c r="C26" s="270"/>
      <c r="D26" s="272"/>
      <c r="E26" s="272"/>
      <c r="F26" s="272"/>
      <c r="G26" s="272"/>
      <c r="H26" s="272"/>
      <c r="I26" s="272"/>
      <c r="J26" s="272"/>
      <c r="K26" s="272"/>
      <c r="L26" s="272"/>
      <c r="M26" s="272"/>
      <c r="N26" s="272"/>
      <c r="O26" s="272"/>
      <c r="P26" s="272"/>
      <c r="Q26" s="272"/>
    </row>
    <row r="27" spans="2:17">
      <c r="B27" s="600"/>
      <c r="C27" s="274"/>
      <c r="D27" s="274"/>
      <c r="E27" s="274"/>
      <c r="F27" s="274"/>
      <c r="G27" s="274"/>
      <c r="H27" s="274"/>
      <c r="I27" s="274"/>
      <c r="J27" s="274"/>
      <c r="K27" s="274"/>
      <c r="L27" s="274"/>
      <c r="M27" s="274"/>
      <c r="N27" s="274"/>
      <c r="O27" s="274"/>
      <c r="P27" s="274"/>
      <c r="Q27" s="275"/>
    </row>
    <row r="28" spans="2:17" ht="14.5" customHeight="1">
      <c r="B28" s="600"/>
      <c r="C28" s="607" t="s">
        <v>1036</v>
      </c>
      <c r="D28" s="608"/>
      <c r="E28" s="608"/>
      <c r="F28" s="608"/>
      <c r="G28" s="608"/>
      <c r="H28" s="608"/>
      <c r="I28" s="608"/>
      <c r="J28" s="608"/>
      <c r="K28" s="608"/>
      <c r="L28" s="608"/>
      <c r="M28" s="608"/>
      <c r="N28" s="608"/>
      <c r="O28" s="608"/>
      <c r="P28" s="608"/>
      <c r="Q28" s="609"/>
    </row>
    <row r="29" spans="2:17" ht="15" customHeight="1" thickBot="1">
      <c r="B29" s="601"/>
      <c r="C29" s="543" t="s">
        <v>1037</v>
      </c>
      <c r="D29" s="544"/>
      <c r="E29" s="544"/>
      <c r="F29" s="544"/>
      <c r="G29" s="544"/>
      <c r="H29" s="544"/>
      <c r="I29" s="544"/>
      <c r="J29" s="544"/>
      <c r="K29" s="544"/>
      <c r="L29" s="544"/>
      <c r="M29" s="544"/>
      <c r="N29" s="544"/>
      <c r="O29" s="544"/>
      <c r="P29" s="544"/>
      <c r="Q29" s="610"/>
    </row>
    <row r="30" spans="2:17" ht="15" customHeight="1" thickBot="1">
      <c r="B30" s="599" t="s">
        <v>1323</v>
      </c>
      <c r="C30" s="524" t="s">
        <v>1324</v>
      </c>
      <c r="D30" s="525"/>
      <c r="E30" s="525"/>
      <c r="F30" s="525"/>
      <c r="G30" s="525"/>
      <c r="H30" s="602"/>
      <c r="I30" s="276">
        <v>1</v>
      </c>
      <c r="J30" s="572"/>
      <c r="K30" s="573"/>
      <c r="L30" s="573"/>
      <c r="M30" s="573"/>
      <c r="N30" s="573"/>
      <c r="O30" s="573"/>
      <c r="P30" s="573"/>
      <c r="Q30" s="574"/>
    </row>
    <row r="31" spans="2:17" ht="15" thickBot="1">
      <c r="B31" s="600"/>
      <c r="C31" s="526"/>
      <c r="D31" s="527"/>
      <c r="E31" s="527"/>
      <c r="F31" s="527"/>
      <c r="G31" s="527"/>
      <c r="H31" s="639"/>
      <c r="I31" s="276">
        <v>2</v>
      </c>
      <c r="J31" s="572"/>
      <c r="K31" s="573"/>
      <c r="L31" s="573"/>
      <c r="M31" s="573"/>
      <c r="N31" s="573"/>
      <c r="O31" s="573"/>
      <c r="P31" s="573"/>
      <c r="Q31" s="574"/>
    </row>
    <row r="32" spans="2:17" ht="15" thickBot="1">
      <c r="B32" s="601"/>
      <c r="C32" s="528"/>
      <c r="D32" s="529"/>
      <c r="E32" s="529"/>
      <c r="F32" s="529"/>
      <c r="G32" s="529"/>
      <c r="H32" s="603"/>
      <c r="I32" s="276">
        <v>3</v>
      </c>
      <c r="J32" s="572"/>
      <c r="K32" s="573"/>
      <c r="L32" s="573"/>
      <c r="M32" s="573"/>
      <c r="N32" s="573"/>
      <c r="O32" s="573"/>
      <c r="P32" s="573"/>
      <c r="Q32" s="574"/>
    </row>
    <row r="33" spans="2:17" ht="14.5" customHeight="1">
      <c r="B33" s="545" t="s">
        <v>1325</v>
      </c>
      <c r="C33" s="548" t="s">
        <v>1038</v>
      </c>
      <c r="D33" s="548"/>
      <c r="E33" s="548"/>
      <c r="F33" s="548"/>
      <c r="G33" s="548"/>
      <c r="H33" s="548"/>
      <c r="I33" s="548"/>
      <c r="J33" s="548"/>
      <c r="K33" s="548"/>
      <c r="L33" s="548"/>
      <c r="M33" s="548"/>
      <c r="N33" s="548"/>
      <c r="O33" s="548"/>
      <c r="P33" s="548"/>
      <c r="Q33" s="549"/>
    </row>
    <row r="34" spans="2:17" ht="15" thickBot="1">
      <c r="B34" s="546"/>
      <c r="C34" s="550"/>
      <c r="D34" s="550"/>
      <c r="E34" s="550"/>
      <c r="F34" s="550"/>
      <c r="G34" s="550"/>
      <c r="H34" s="550"/>
      <c r="I34" s="550"/>
      <c r="J34" s="550"/>
      <c r="K34" s="550"/>
      <c r="L34" s="550"/>
      <c r="M34" s="550"/>
      <c r="N34" s="550"/>
      <c r="O34" s="550"/>
      <c r="P34" s="550"/>
      <c r="Q34" s="551"/>
    </row>
    <row r="35" spans="2:17" ht="15" customHeight="1" thickBot="1">
      <c r="B35" s="546"/>
      <c r="C35" s="552" t="s">
        <v>1039</v>
      </c>
      <c r="D35" s="552"/>
      <c r="E35" s="552"/>
      <c r="F35" s="552"/>
      <c r="G35" s="552"/>
      <c r="H35" s="552"/>
      <c r="I35" s="553"/>
      <c r="J35" s="558" t="s">
        <v>1040</v>
      </c>
      <c r="K35" s="560" t="s">
        <v>1041</v>
      </c>
      <c r="L35" s="561"/>
      <c r="M35" s="561"/>
      <c r="N35" s="561"/>
      <c r="O35" s="561"/>
      <c r="P35" s="562"/>
      <c r="Q35" s="563" t="s">
        <v>1326</v>
      </c>
    </row>
    <row r="36" spans="2:17" ht="22" customHeight="1" thickBot="1">
      <c r="B36" s="546"/>
      <c r="C36" s="554"/>
      <c r="D36" s="554"/>
      <c r="E36" s="554"/>
      <c r="F36" s="554"/>
      <c r="G36" s="554"/>
      <c r="H36" s="554"/>
      <c r="I36" s="555"/>
      <c r="J36" s="559"/>
      <c r="K36" s="560" t="s">
        <v>1042</v>
      </c>
      <c r="L36" s="561"/>
      <c r="M36" s="561"/>
      <c r="N36" s="562"/>
      <c r="O36" s="566" t="s">
        <v>1327</v>
      </c>
      <c r="P36" s="566" t="s">
        <v>1043</v>
      </c>
      <c r="Q36" s="564"/>
    </row>
    <row r="37" spans="2:17" ht="22" customHeight="1" thickBot="1">
      <c r="B37" s="546"/>
      <c r="C37" s="556"/>
      <c r="D37" s="556"/>
      <c r="E37" s="556"/>
      <c r="F37" s="556"/>
      <c r="G37" s="556"/>
      <c r="H37" s="556"/>
      <c r="I37" s="557"/>
      <c r="J37" s="559"/>
      <c r="K37" s="277" t="s">
        <v>1044</v>
      </c>
      <c r="L37" s="277" t="s">
        <v>1045</v>
      </c>
      <c r="M37" s="278" t="s">
        <v>966</v>
      </c>
      <c r="N37" s="277" t="s">
        <v>1046</v>
      </c>
      <c r="O37" s="567"/>
      <c r="P37" s="568"/>
      <c r="Q37" s="565"/>
    </row>
    <row r="38" spans="2:17" ht="15" thickBot="1">
      <c r="B38" s="546"/>
      <c r="C38" s="569"/>
      <c r="D38" s="570"/>
      <c r="E38" s="570"/>
      <c r="F38" s="570"/>
      <c r="G38" s="570"/>
      <c r="H38" s="570"/>
      <c r="I38" s="571"/>
      <c r="J38" s="279"/>
      <c r="K38" s="280"/>
      <c r="L38" s="280"/>
      <c r="M38" s="281"/>
      <c r="N38" s="280"/>
      <c r="O38" s="281"/>
      <c r="P38" s="280"/>
      <c r="Q38" s="282">
        <f>SUM(K38:P38)</f>
        <v>0</v>
      </c>
    </row>
    <row r="39" spans="2:17" ht="15" thickBot="1">
      <c r="B39" s="546"/>
      <c r="C39" s="569"/>
      <c r="D39" s="570"/>
      <c r="E39" s="570"/>
      <c r="F39" s="570"/>
      <c r="G39" s="570"/>
      <c r="H39" s="570"/>
      <c r="I39" s="571"/>
      <c r="J39" s="279"/>
      <c r="K39" s="283"/>
      <c r="L39" s="283"/>
      <c r="M39" s="281"/>
      <c r="N39" s="283"/>
      <c r="O39" s="281"/>
      <c r="P39" s="283"/>
      <c r="Q39" s="282">
        <f t="shared" ref="Q39:Q44" si="0">SUM(K39:P39)</f>
        <v>0</v>
      </c>
    </row>
    <row r="40" spans="2:17" ht="15" thickBot="1">
      <c r="B40" s="546"/>
      <c r="C40" s="569"/>
      <c r="D40" s="570"/>
      <c r="E40" s="570"/>
      <c r="F40" s="570"/>
      <c r="G40" s="570"/>
      <c r="H40" s="570"/>
      <c r="I40" s="571"/>
      <c r="J40" s="279"/>
      <c r="K40" s="283"/>
      <c r="L40" s="283"/>
      <c r="M40" s="281"/>
      <c r="N40" s="283"/>
      <c r="O40" s="281"/>
      <c r="P40" s="283"/>
      <c r="Q40" s="282">
        <f t="shared" si="0"/>
        <v>0</v>
      </c>
    </row>
    <row r="41" spans="2:17" ht="15" thickBot="1">
      <c r="B41" s="546"/>
      <c r="C41" s="569"/>
      <c r="D41" s="570"/>
      <c r="E41" s="570"/>
      <c r="F41" s="570"/>
      <c r="G41" s="570"/>
      <c r="H41" s="570"/>
      <c r="I41" s="571"/>
      <c r="J41" s="279"/>
      <c r="K41" s="283"/>
      <c r="L41" s="283"/>
      <c r="M41" s="281"/>
      <c r="N41" s="283"/>
      <c r="O41" s="281"/>
      <c r="P41" s="283"/>
      <c r="Q41" s="282">
        <f t="shared" si="0"/>
        <v>0</v>
      </c>
    </row>
    <row r="42" spans="2:17" ht="15" thickBot="1">
      <c r="B42" s="546"/>
      <c r="C42" s="569"/>
      <c r="D42" s="570"/>
      <c r="E42" s="570"/>
      <c r="F42" s="570"/>
      <c r="G42" s="570"/>
      <c r="H42" s="570"/>
      <c r="I42" s="571"/>
      <c r="J42" s="279"/>
      <c r="K42" s="283"/>
      <c r="L42" s="283"/>
      <c r="M42" s="281"/>
      <c r="N42" s="283"/>
      <c r="O42" s="281"/>
      <c r="P42" s="283"/>
      <c r="Q42" s="282">
        <f t="shared" si="0"/>
        <v>0</v>
      </c>
    </row>
    <row r="43" spans="2:17" ht="15" thickBot="1">
      <c r="B43" s="546"/>
      <c r="C43" s="569"/>
      <c r="D43" s="570"/>
      <c r="E43" s="570"/>
      <c r="F43" s="570"/>
      <c r="G43" s="570"/>
      <c r="H43" s="570"/>
      <c r="I43" s="571"/>
      <c r="J43" s="279"/>
      <c r="K43" s="283"/>
      <c r="L43" s="283"/>
      <c r="M43" s="281"/>
      <c r="N43" s="283"/>
      <c r="O43" s="281"/>
      <c r="P43" s="283"/>
      <c r="Q43" s="282">
        <f t="shared" si="0"/>
        <v>0</v>
      </c>
    </row>
    <row r="44" spans="2:17" ht="15" thickBot="1">
      <c r="B44" s="546"/>
      <c r="C44" s="569"/>
      <c r="D44" s="570"/>
      <c r="E44" s="570"/>
      <c r="F44" s="570"/>
      <c r="G44" s="570"/>
      <c r="H44" s="570"/>
      <c r="I44" s="571"/>
      <c r="J44" s="279"/>
      <c r="K44" s="283"/>
      <c r="L44" s="283"/>
      <c r="M44" s="281"/>
      <c r="N44" s="283"/>
      <c r="O44" s="281"/>
      <c r="P44" s="283"/>
      <c r="Q44" s="282">
        <f t="shared" si="0"/>
        <v>0</v>
      </c>
    </row>
    <row r="45" spans="2:17" ht="15" thickBot="1">
      <c r="B45" s="546"/>
      <c r="C45" s="569"/>
      <c r="D45" s="570"/>
      <c r="E45" s="570"/>
      <c r="F45" s="570"/>
      <c r="G45" s="570"/>
      <c r="H45" s="570"/>
      <c r="I45" s="571"/>
      <c r="J45" s="279"/>
      <c r="K45" s="283"/>
      <c r="L45" s="283"/>
      <c r="M45" s="281"/>
      <c r="N45" s="283"/>
      <c r="O45" s="281"/>
      <c r="P45" s="283"/>
      <c r="Q45" s="282">
        <f>SUM(K45:P45)</f>
        <v>0</v>
      </c>
    </row>
    <row r="46" spans="2:17" ht="15" thickBot="1">
      <c r="B46" s="546"/>
      <c r="C46" s="595"/>
      <c r="D46" s="596"/>
      <c r="E46" s="596"/>
      <c r="F46" s="596"/>
      <c r="G46" s="596"/>
      <c r="H46" s="596"/>
      <c r="I46" s="597"/>
      <c r="J46" s="279"/>
      <c r="K46" s="283"/>
      <c r="L46" s="283"/>
      <c r="M46" s="281"/>
      <c r="N46" s="283"/>
      <c r="O46" s="281"/>
      <c r="P46" s="283"/>
      <c r="Q46" s="282">
        <f t="shared" ref="Q46:Q57" si="1">SUM(K46:P46)</f>
        <v>0</v>
      </c>
    </row>
    <row r="47" spans="2:17" ht="15" thickBot="1">
      <c r="B47" s="546"/>
      <c r="C47" s="595"/>
      <c r="D47" s="596"/>
      <c r="E47" s="596"/>
      <c r="F47" s="596"/>
      <c r="G47" s="596"/>
      <c r="H47" s="596"/>
      <c r="I47" s="597"/>
      <c r="J47" s="279"/>
      <c r="K47" s="283"/>
      <c r="L47" s="283"/>
      <c r="M47" s="281"/>
      <c r="N47" s="283"/>
      <c r="O47" s="281"/>
      <c r="P47" s="283"/>
      <c r="Q47" s="282">
        <f t="shared" si="1"/>
        <v>0</v>
      </c>
    </row>
    <row r="48" spans="2:17" ht="15" thickBot="1">
      <c r="B48" s="546"/>
      <c r="C48" s="595"/>
      <c r="D48" s="596"/>
      <c r="E48" s="596"/>
      <c r="F48" s="596"/>
      <c r="G48" s="596"/>
      <c r="H48" s="596"/>
      <c r="I48" s="597"/>
      <c r="J48" s="279"/>
      <c r="K48" s="283"/>
      <c r="L48" s="283"/>
      <c r="M48" s="281"/>
      <c r="N48" s="283"/>
      <c r="O48" s="281"/>
      <c r="P48" s="283"/>
      <c r="Q48" s="282">
        <f t="shared" si="1"/>
        <v>0</v>
      </c>
    </row>
    <row r="49" spans="2:17" ht="15" thickBot="1">
      <c r="B49" s="546"/>
      <c r="C49" s="569"/>
      <c r="D49" s="570"/>
      <c r="E49" s="570"/>
      <c r="F49" s="570"/>
      <c r="G49" s="570"/>
      <c r="H49" s="570"/>
      <c r="I49" s="571"/>
      <c r="J49" s="279"/>
      <c r="K49" s="283"/>
      <c r="L49" s="283"/>
      <c r="M49" s="281"/>
      <c r="N49" s="283"/>
      <c r="O49" s="281"/>
      <c r="P49" s="283"/>
      <c r="Q49" s="282">
        <f t="shared" si="1"/>
        <v>0</v>
      </c>
    </row>
    <row r="50" spans="2:17" ht="15" thickBot="1">
      <c r="B50" s="546"/>
      <c r="C50" s="569"/>
      <c r="D50" s="570"/>
      <c r="E50" s="570"/>
      <c r="F50" s="570"/>
      <c r="G50" s="570"/>
      <c r="H50" s="570"/>
      <c r="I50" s="571"/>
      <c r="J50" s="279"/>
      <c r="K50" s="283"/>
      <c r="L50" s="283"/>
      <c r="M50" s="281"/>
      <c r="N50" s="283"/>
      <c r="O50" s="281"/>
      <c r="P50" s="283"/>
      <c r="Q50" s="282">
        <f t="shared" si="1"/>
        <v>0</v>
      </c>
    </row>
    <row r="51" spans="2:17" ht="15" thickBot="1">
      <c r="B51" s="546"/>
      <c r="C51" s="569"/>
      <c r="D51" s="570"/>
      <c r="E51" s="570"/>
      <c r="F51" s="570"/>
      <c r="G51" s="570"/>
      <c r="H51" s="570"/>
      <c r="I51" s="571"/>
      <c r="J51" s="279"/>
      <c r="K51" s="283"/>
      <c r="L51" s="283"/>
      <c r="M51" s="281"/>
      <c r="N51" s="283"/>
      <c r="O51" s="281"/>
      <c r="P51" s="283"/>
      <c r="Q51" s="282">
        <f t="shared" si="1"/>
        <v>0</v>
      </c>
    </row>
    <row r="52" spans="2:17" ht="15" thickBot="1">
      <c r="B52" s="546"/>
      <c r="C52" s="569"/>
      <c r="D52" s="570"/>
      <c r="E52" s="570"/>
      <c r="F52" s="570"/>
      <c r="G52" s="570"/>
      <c r="H52" s="570"/>
      <c r="I52" s="571"/>
      <c r="J52" s="279"/>
      <c r="K52" s="283"/>
      <c r="L52" s="283"/>
      <c r="M52" s="281"/>
      <c r="N52" s="283"/>
      <c r="O52" s="281"/>
      <c r="P52" s="283"/>
      <c r="Q52" s="282">
        <f t="shared" si="1"/>
        <v>0</v>
      </c>
    </row>
    <row r="53" spans="2:17" ht="15" thickBot="1">
      <c r="B53" s="546"/>
      <c r="C53" s="569"/>
      <c r="D53" s="570"/>
      <c r="E53" s="570"/>
      <c r="F53" s="570"/>
      <c r="G53" s="570"/>
      <c r="H53" s="570"/>
      <c r="I53" s="571"/>
      <c r="J53" s="279"/>
      <c r="K53" s="283"/>
      <c r="L53" s="283"/>
      <c r="M53" s="281"/>
      <c r="N53" s="283"/>
      <c r="O53" s="281"/>
      <c r="P53" s="283"/>
      <c r="Q53" s="282">
        <f t="shared" si="1"/>
        <v>0</v>
      </c>
    </row>
    <row r="54" spans="2:17" ht="15" thickBot="1">
      <c r="B54" s="546"/>
      <c r="C54" s="569"/>
      <c r="D54" s="570"/>
      <c r="E54" s="570"/>
      <c r="F54" s="570"/>
      <c r="G54" s="570"/>
      <c r="H54" s="570"/>
      <c r="I54" s="571"/>
      <c r="J54" s="279"/>
      <c r="K54" s="283"/>
      <c r="L54" s="283"/>
      <c r="M54" s="281"/>
      <c r="N54" s="283"/>
      <c r="O54" s="281"/>
      <c r="P54" s="283"/>
      <c r="Q54" s="282">
        <f t="shared" si="1"/>
        <v>0</v>
      </c>
    </row>
    <row r="55" spans="2:17" ht="15" thickBot="1">
      <c r="B55" s="546"/>
      <c r="C55" s="569"/>
      <c r="D55" s="570"/>
      <c r="E55" s="570"/>
      <c r="F55" s="570"/>
      <c r="G55" s="570"/>
      <c r="H55" s="570"/>
      <c r="I55" s="571"/>
      <c r="J55" s="279"/>
      <c r="K55" s="283"/>
      <c r="L55" s="283"/>
      <c r="M55" s="281"/>
      <c r="N55" s="283"/>
      <c r="O55" s="281"/>
      <c r="P55" s="283"/>
      <c r="Q55" s="282">
        <f t="shared" si="1"/>
        <v>0</v>
      </c>
    </row>
    <row r="56" spans="2:17" ht="15" thickBot="1">
      <c r="B56" s="546"/>
      <c r="C56" s="569"/>
      <c r="D56" s="570"/>
      <c r="E56" s="570"/>
      <c r="F56" s="570"/>
      <c r="G56" s="570"/>
      <c r="H56" s="570"/>
      <c r="I56" s="571"/>
      <c r="J56" s="284"/>
      <c r="K56" s="285"/>
      <c r="L56" s="285"/>
      <c r="M56" s="286"/>
      <c r="N56" s="285"/>
      <c r="O56" s="286"/>
      <c r="P56" s="285"/>
      <c r="Q56" s="282">
        <f t="shared" si="1"/>
        <v>0</v>
      </c>
    </row>
    <row r="57" spans="2:17" ht="15" thickBot="1">
      <c r="B57" s="546"/>
      <c r="C57" s="611"/>
      <c r="D57" s="612"/>
      <c r="E57" s="612"/>
      <c r="F57" s="612"/>
      <c r="G57" s="612"/>
      <c r="H57" s="612"/>
      <c r="I57" s="613"/>
      <c r="J57" s="268"/>
      <c r="K57" s="268"/>
      <c r="L57" s="268"/>
      <c r="M57" s="287"/>
      <c r="N57" s="268"/>
      <c r="O57" s="287"/>
      <c r="P57" s="268"/>
      <c r="Q57" s="282">
        <f t="shared" si="1"/>
        <v>0</v>
      </c>
    </row>
    <row r="58" spans="2:17" ht="15" thickBot="1">
      <c r="B58" s="546"/>
      <c r="C58" s="598"/>
      <c r="D58" s="598"/>
      <c r="E58" s="598"/>
      <c r="F58" s="598"/>
      <c r="G58" s="598"/>
      <c r="H58" s="598"/>
      <c r="I58" s="598"/>
      <c r="J58" s="536" t="s">
        <v>1328</v>
      </c>
      <c r="K58" s="536"/>
      <c r="L58" s="536"/>
      <c r="M58" s="536"/>
      <c r="N58" s="536"/>
      <c r="O58" s="536"/>
      <c r="P58" s="536"/>
      <c r="Q58" s="288">
        <f>SUM(Q38:Q57)</f>
        <v>0</v>
      </c>
    </row>
    <row r="59" spans="2:17" ht="15" thickBot="1">
      <c r="B59" s="546"/>
      <c r="C59" s="289"/>
      <c r="D59" s="289"/>
      <c r="E59" s="289"/>
      <c r="F59" s="289"/>
      <c r="G59" s="289"/>
      <c r="H59" s="289"/>
      <c r="I59" s="289"/>
      <c r="J59" s="290"/>
      <c r="K59" s="290"/>
      <c r="L59" s="290"/>
      <c r="M59" s="290"/>
      <c r="N59" s="290"/>
      <c r="O59" s="290"/>
      <c r="P59" s="290"/>
      <c r="Q59" s="291"/>
    </row>
    <row r="60" spans="2:17" ht="14.5" customHeight="1">
      <c r="B60" s="546"/>
      <c r="C60" s="552" t="s">
        <v>1047</v>
      </c>
      <c r="D60" s="552"/>
      <c r="E60" s="552"/>
      <c r="F60" s="552"/>
      <c r="G60" s="552"/>
      <c r="H60" s="552"/>
      <c r="I60" s="552"/>
      <c r="J60" s="578" t="s">
        <v>1048</v>
      </c>
      <c r="K60" s="585" t="s">
        <v>1329</v>
      </c>
      <c r="L60" s="586"/>
      <c r="M60" s="587"/>
      <c r="N60" s="585" t="s">
        <v>1330</v>
      </c>
      <c r="O60" s="586"/>
      <c r="P60" s="587"/>
      <c r="Q60" s="578" t="s">
        <v>1326</v>
      </c>
    </row>
    <row r="61" spans="2:17" ht="15" thickBot="1">
      <c r="B61" s="546"/>
      <c r="C61" s="556"/>
      <c r="D61" s="556"/>
      <c r="E61" s="556"/>
      <c r="F61" s="556"/>
      <c r="G61" s="556"/>
      <c r="H61" s="556"/>
      <c r="I61" s="556"/>
      <c r="J61" s="579"/>
      <c r="K61" s="588"/>
      <c r="L61" s="589"/>
      <c r="M61" s="590"/>
      <c r="N61" s="588"/>
      <c r="O61" s="589"/>
      <c r="P61" s="590"/>
      <c r="Q61" s="579"/>
    </row>
    <row r="62" spans="2:17" ht="15" thickBot="1">
      <c r="B62" s="546"/>
      <c r="C62" s="292">
        <v>1</v>
      </c>
      <c r="D62" s="572"/>
      <c r="E62" s="573"/>
      <c r="F62" s="573"/>
      <c r="G62" s="573"/>
      <c r="H62" s="573"/>
      <c r="I62" s="573"/>
      <c r="J62" s="268"/>
      <c r="K62" s="575"/>
      <c r="L62" s="576"/>
      <c r="M62" s="577"/>
      <c r="N62" s="594"/>
      <c r="O62" s="594"/>
      <c r="P62" s="594"/>
      <c r="Q62" s="293">
        <f t="shared" ref="Q62:Q68" si="2">SUM(K62:P62)</f>
        <v>0</v>
      </c>
    </row>
    <row r="63" spans="2:17" ht="15" thickBot="1">
      <c r="B63" s="546"/>
      <c r="C63" s="294">
        <v>2</v>
      </c>
      <c r="D63" s="572"/>
      <c r="E63" s="573"/>
      <c r="F63" s="573"/>
      <c r="G63" s="573"/>
      <c r="H63" s="573"/>
      <c r="I63" s="573"/>
      <c r="J63" s="268"/>
      <c r="K63" s="575"/>
      <c r="L63" s="576"/>
      <c r="M63" s="577"/>
      <c r="N63" s="594"/>
      <c r="O63" s="594"/>
      <c r="P63" s="594"/>
      <c r="Q63" s="293">
        <f t="shared" si="2"/>
        <v>0</v>
      </c>
    </row>
    <row r="64" spans="2:17" ht="15" thickBot="1">
      <c r="B64" s="546"/>
      <c r="C64" s="292">
        <v>3</v>
      </c>
      <c r="D64" s="572"/>
      <c r="E64" s="573"/>
      <c r="F64" s="573"/>
      <c r="G64" s="573"/>
      <c r="H64" s="573"/>
      <c r="I64" s="574"/>
      <c r="J64" s="295"/>
      <c r="K64" s="575"/>
      <c r="L64" s="576"/>
      <c r="M64" s="577"/>
      <c r="N64" s="591"/>
      <c r="O64" s="592"/>
      <c r="P64" s="593"/>
      <c r="Q64" s="293">
        <f t="shared" si="2"/>
        <v>0</v>
      </c>
    </row>
    <row r="65" spans="2:17" ht="15" thickBot="1">
      <c r="B65" s="546"/>
      <c r="C65" s="294">
        <v>4</v>
      </c>
      <c r="D65" s="572"/>
      <c r="E65" s="573"/>
      <c r="F65" s="573"/>
      <c r="G65" s="573"/>
      <c r="H65" s="573"/>
      <c r="I65" s="574"/>
      <c r="J65" s="295"/>
      <c r="K65" s="575"/>
      <c r="L65" s="576"/>
      <c r="M65" s="577"/>
      <c r="N65" s="575"/>
      <c r="O65" s="576"/>
      <c r="P65" s="577"/>
      <c r="Q65" s="293">
        <f t="shared" si="2"/>
        <v>0</v>
      </c>
    </row>
    <row r="66" spans="2:17" ht="15" thickBot="1">
      <c r="B66" s="546"/>
      <c r="C66" s="292">
        <v>5</v>
      </c>
      <c r="D66" s="296"/>
      <c r="E66" s="297"/>
      <c r="F66" s="297"/>
      <c r="G66" s="297"/>
      <c r="H66" s="297"/>
      <c r="I66" s="297"/>
      <c r="J66" s="295"/>
      <c r="K66" s="298"/>
      <c r="L66" s="299"/>
      <c r="M66" s="284"/>
      <c r="N66" s="299"/>
      <c r="O66" s="299"/>
      <c r="P66" s="299"/>
      <c r="Q66" s="293">
        <f t="shared" si="2"/>
        <v>0</v>
      </c>
    </row>
    <row r="67" spans="2:17" ht="15" thickBot="1">
      <c r="B67" s="546"/>
      <c r="C67" s="294">
        <v>6</v>
      </c>
      <c r="D67" s="580"/>
      <c r="E67" s="581"/>
      <c r="F67" s="581"/>
      <c r="G67" s="581"/>
      <c r="H67" s="581"/>
      <c r="I67" s="581"/>
      <c r="J67" s="295"/>
      <c r="K67" s="582"/>
      <c r="L67" s="583"/>
      <c r="M67" s="584"/>
      <c r="N67" s="583"/>
      <c r="O67" s="583"/>
      <c r="P67" s="583"/>
      <c r="Q67" s="293">
        <f t="shared" si="2"/>
        <v>0</v>
      </c>
    </row>
    <row r="68" spans="2:17" ht="15" thickBot="1">
      <c r="B68" s="546"/>
      <c r="C68" s="292">
        <v>7</v>
      </c>
      <c r="D68" s="572"/>
      <c r="E68" s="573"/>
      <c r="F68" s="573"/>
      <c r="G68" s="573"/>
      <c r="H68" s="573"/>
      <c r="I68" s="573"/>
      <c r="J68" s="268"/>
      <c r="K68" s="575"/>
      <c r="L68" s="576"/>
      <c r="M68" s="577"/>
      <c r="N68" s="575"/>
      <c r="O68" s="576"/>
      <c r="P68" s="576"/>
      <c r="Q68" s="293">
        <f t="shared" si="2"/>
        <v>0</v>
      </c>
    </row>
    <row r="69" spans="2:17" ht="15" thickBot="1">
      <c r="B69" s="546"/>
      <c r="C69" s="289"/>
      <c r="D69" s="289"/>
      <c r="E69" s="289"/>
      <c r="F69" s="289"/>
      <c r="G69" s="289"/>
      <c r="H69" s="289"/>
      <c r="I69" s="289"/>
      <c r="J69" s="536" t="s">
        <v>1328</v>
      </c>
      <c r="K69" s="536"/>
      <c r="L69" s="536"/>
      <c r="M69" s="536"/>
      <c r="N69" s="536"/>
      <c r="O69" s="536"/>
      <c r="P69" s="536"/>
      <c r="Q69" s="288">
        <f>SUM(Q62:Q68)</f>
        <v>0</v>
      </c>
    </row>
    <row r="70" spans="2:17" ht="15" thickBot="1">
      <c r="B70" s="546"/>
      <c r="C70" s="289"/>
      <c r="D70" s="289"/>
      <c r="E70" s="289"/>
      <c r="F70" s="289"/>
      <c r="G70" s="289"/>
      <c r="H70" s="289"/>
      <c r="I70" s="289"/>
      <c r="J70" s="290"/>
      <c r="K70" s="290"/>
      <c r="L70" s="290"/>
      <c r="M70" s="290"/>
      <c r="N70" s="290"/>
      <c r="O70" s="290"/>
      <c r="P70" s="290"/>
      <c r="Q70" s="291"/>
    </row>
    <row r="71" spans="2:17">
      <c r="B71" s="546"/>
      <c r="C71" s="552" t="s">
        <v>1331</v>
      </c>
      <c r="D71" s="552"/>
      <c r="E71" s="552"/>
      <c r="F71" s="552"/>
      <c r="G71" s="552"/>
      <c r="H71" s="552"/>
      <c r="I71" s="553"/>
      <c r="J71" s="578" t="s">
        <v>1048</v>
      </c>
      <c r="K71" s="585" t="s">
        <v>1329</v>
      </c>
      <c r="L71" s="586"/>
      <c r="M71" s="587"/>
      <c r="N71" s="585" t="s">
        <v>1330</v>
      </c>
      <c r="O71" s="586"/>
      <c r="P71" s="587"/>
      <c r="Q71" s="578" t="s">
        <v>1326</v>
      </c>
    </row>
    <row r="72" spans="2:17" ht="15" thickBot="1">
      <c r="B72" s="546"/>
      <c r="C72" s="556"/>
      <c r="D72" s="556"/>
      <c r="E72" s="556"/>
      <c r="F72" s="556"/>
      <c r="G72" s="556"/>
      <c r="H72" s="556"/>
      <c r="I72" s="557"/>
      <c r="J72" s="579"/>
      <c r="K72" s="588"/>
      <c r="L72" s="589"/>
      <c r="M72" s="590"/>
      <c r="N72" s="588"/>
      <c r="O72" s="589"/>
      <c r="P72" s="590"/>
      <c r="Q72" s="579"/>
    </row>
    <row r="73" spans="2:17" ht="15" thickBot="1">
      <c r="B73" s="546"/>
      <c r="C73" s="300">
        <v>1</v>
      </c>
      <c r="D73" s="580"/>
      <c r="E73" s="581"/>
      <c r="F73" s="581"/>
      <c r="G73" s="581"/>
      <c r="H73" s="581"/>
      <c r="I73" s="581"/>
      <c r="J73" s="295"/>
      <c r="K73" s="582"/>
      <c r="L73" s="583"/>
      <c r="M73" s="584"/>
      <c r="N73" s="583"/>
      <c r="O73" s="583"/>
      <c r="P73" s="583"/>
      <c r="Q73" s="301">
        <f>SUM(K73:P73)</f>
        <v>0</v>
      </c>
    </row>
    <row r="74" spans="2:17" ht="15" thickBot="1">
      <c r="B74" s="546"/>
      <c r="C74" s="300">
        <v>2</v>
      </c>
      <c r="D74" s="572"/>
      <c r="E74" s="573"/>
      <c r="F74" s="573"/>
      <c r="G74" s="573"/>
      <c r="H74" s="573"/>
      <c r="I74" s="574"/>
      <c r="J74" s="295"/>
      <c r="K74" s="575"/>
      <c r="L74" s="576"/>
      <c r="M74" s="577"/>
      <c r="N74" s="575"/>
      <c r="O74" s="576"/>
      <c r="P74" s="576"/>
      <c r="Q74" s="301">
        <f t="shared" ref="Q74:Q77" si="3">SUM(K74:P74)</f>
        <v>0</v>
      </c>
    </row>
    <row r="75" spans="2:17" ht="15" thickBot="1">
      <c r="B75" s="546"/>
      <c r="C75" s="300">
        <v>3</v>
      </c>
      <c r="D75" s="302"/>
      <c r="E75" s="303"/>
      <c r="F75" s="303"/>
      <c r="G75" s="303"/>
      <c r="H75" s="303"/>
      <c r="I75" s="304"/>
      <c r="J75" s="295"/>
      <c r="K75" s="305"/>
      <c r="L75" s="287"/>
      <c r="M75" s="306"/>
      <c r="N75" s="305"/>
      <c r="O75" s="287"/>
      <c r="P75" s="287"/>
      <c r="Q75" s="301">
        <f t="shared" si="3"/>
        <v>0</v>
      </c>
    </row>
    <row r="76" spans="2:17" ht="15" thickBot="1">
      <c r="B76" s="546"/>
      <c r="C76" s="300">
        <v>4</v>
      </c>
      <c r="D76" s="572"/>
      <c r="E76" s="573"/>
      <c r="F76" s="573"/>
      <c r="G76" s="573"/>
      <c r="H76" s="573"/>
      <c r="I76" s="574"/>
      <c r="J76" s="295"/>
      <c r="K76" s="575"/>
      <c r="L76" s="576"/>
      <c r="M76" s="577"/>
      <c r="N76" s="575"/>
      <c r="O76" s="576"/>
      <c r="P76" s="576"/>
      <c r="Q76" s="301">
        <f t="shared" si="3"/>
        <v>0</v>
      </c>
    </row>
    <row r="77" spans="2:17" ht="15" thickBot="1">
      <c r="B77" s="546"/>
      <c r="C77" s="300">
        <v>5</v>
      </c>
      <c r="D77" s="572"/>
      <c r="E77" s="573"/>
      <c r="F77" s="573"/>
      <c r="G77" s="573"/>
      <c r="H77" s="573"/>
      <c r="I77" s="573"/>
      <c r="J77" s="268"/>
      <c r="K77" s="575"/>
      <c r="L77" s="576"/>
      <c r="M77" s="577"/>
      <c r="N77" s="575"/>
      <c r="O77" s="576"/>
      <c r="P77" s="576"/>
      <c r="Q77" s="301">
        <f t="shared" si="3"/>
        <v>0</v>
      </c>
    </row>
    <row r="78" spans="2:17" ht="15" thickBot="1">
      <c r="B78" s="546"/>
      <c r="C78" s="289"/>
      <c r="D78" s="289"/>
      <c r="E78" s="289"/>
      <c r="F78" s="289"/>
      <c r="G78" s="289"/>
      <c r="H78" s="289"/>
      <c r="I78" s="289"/>
      <c r="J78" s="536" t="s">
        <v>1328</v>
      </c>
      <c r="K78" s="536"/>
      <c r="L78" s="536"/>
      <c r="M78" s="536"/>
      <c r="N78" s="536"/>
      <c r="O78" s="536"/>
      <c r="P78" s="536"/>
      <c r="Q78" s="307">
        <f>SUM(Q73:Q77)</f>
        <v>0</v>
      </c>
    </row>
    <row r="79" spans="2:17" ht="15" thickBot="1">
      <c r="B79" s="546"/>
      <c r="C79" s="537" t="s">
        <v>1334</v>
      </c>
      <c r="D79" s="538"/>
      <c r="E79" s="538"/>
      <c r="F79" s="538"/>
      <c r="G79" s="538"/>
      <c r="H79" s="538"/>
      <c r="I79" s="538"/>
      <c r="J79" s="538"/>
      <c r="K79" s="290"/>
      <c r="L79" s="290"/>
      <c r="M79" s="290"/>
      <c r="N79" s="290"/>
      <c r="O79" s="290"/>
      <c r="P79" s="290"/>
      <c r="Q79" s="291"/>
    </row>
    <row r="80" spans="2:17" ht="19" thickBot="1">
      <c r="B80" s="546"/>
      <c r="C80" s="537"/>
      <c r="D80" s="538"/>
      <c r="E80" s="538"/>
      <c r="F80" s="538"/>
      <c r="G80" s="538"/>
      <c r="H80" s="538"/>
      <c r="I80" s="538"/>
      <c r="J80" s="538"/>
      <c r="K80" s="308"/>
      <c r="L80" s="309"/>
      <c r="M80" s="308"/>
      <c r="N80" s="310"/>
      <c r="O80" s="539" t="s">
        <v>1049</v>
      </c>
      <c r="P80" s="540"/>
      <c r="Q80" s="276">
        <f>SUM(Q58,Q69,Q78)</f>
        <v>0</v>
      </c>
    </row>
    <row r="81" spans="2:17">
      <c r="B81" s="546"/>
      <c r="C81" s="541" t="s">
        <v>1050</v>
      </c>
      <c r="D81" s="542"/>
      <c r="E81" s="542"/>
      <c r="F81" s="542"/>
      <c r="G81" s="542"/>
      <c r="H81" s="542"/>
      <c r="I81" s="542"/>
      <c r="J81" s="542"/>
      <c r="K81" s="542"/>
      <c r="L81" s="311"/>
      <c r="M81" s="311"/>
      <c r="N81" s="311"/>
      <c r="O81" s="312"/>
      <c r="P81" s="312"/>
      <c r="Q81" s="313">
        <f>IF(N80="√",(Q80/80),(Q80/40))</f>
        <v>0</v>
      </c>
    </row>
    <row r="82" spans="2:17" ht="15" thickBot="1">
      <c r="B82" s="547"/>
      <c r="C82" s="543" t="s">
        <v>1051</v>
      </c>
      <c r="D82" s="544"/>
      <c r="E82" s="544"/>
      <c r="F82" s="544"/>
      <c r="G82" s="544"/>
      <c r="H82" s="544"/>
      <c r="I82" s="544"/>
      <c r="J82" s="314"/>
      <c r="K82" s="314"/>
      <c r="L82" s="311"/>
      <c r="M82" s="311"/>
      <c r="N82" s="311"/>
      <c r="O82" s="312"/>
      <c r="P82" s="312"/>
      <c r="Q82" s="315"/>
    </row>
    <row r="83" spans="2:17" ht="15" thickBot="1">
      <c r="B83" s="316">
        <v>11</v>
      </c>
      <c r="C83" s="516" t="s">
        <v>1052</v>
      </c>
      <c r="D83" s="517"/>
      <c r="E83" s="518"/>
      <c r="F83" s="519"/>
      <c r="G83" s="519"/>
      <c r="H83" s="519"/>
      <c r="I83" s="519"/>
      <c r="J83" s="519"/>
      <c r="K83" s="519"/>
      <c r="L83" s="519"/>
      <c r="M83" s="519"/>
      <c r="N83" s="519"/>
      <c r="O83" s="519"/>
      <c r="P83" s="519"/>
      <c r="Q83" s="520"/>
    </row>
    <row r="84" spans="2:17">
      <c r="B84" s="521">
        <v>12</v>
      </c>
      <c r="C84" s="524" t="s">
        <v>1332</v>
      </c>
      <c r="D84" s="525"/>
      <c r="E84" s="525"/>
      <c r="F84" s="525"/>
      <c r="G84" s="525"/>
      <c r="H84" s="525"/>
      <c r="I84" s="530"/>
      <c r="J84" s="531"/>
      <c r="K84" s="531"/>
      <c r="L84" s="531"/>
      <c r="M84" s="531"/>
      <c r="N84" s="531"/>
      <c r="O84" s="531"/>
      <c r="P84" s="531"/>
      <c r="Q84" s="532"/>
    </row>
    <row r="85" spans="2:17">
      <c r="B85" s="522"/>
      <c r="C85" s="526"/>
      <c r="D85" s="527"/>
      <c r="E85" s="527"/>
      <c r="F85" s="527"/>
      <c r="G85" s="527"/>
      <c r="H85" s="527"/>
      <c r="I85" s="533"/>
      <c r="J85" s="534"/>
      <c r="K85" s="534"/>
      <c r="L85" s="534"/>
      <c r="M85" s="534"/>
      <c r="N85" s="534"/>
      <c r="O85" s="534"/>
      <c r="P85" s="534"/>
      <c r="Q85" s="535"/>
    </row>
    <row r="86" spans="2:17" ht="15" thickBot="1">
      <c r="B86" s="523"/>
      <c r="C86" s="528"/>
      <c r="D86" s="529"/>
      <c r="E86" s="529"/>
      <c r="F86" s="529"/>
      <c r="G86" s="529"/>
      <c r="H86" s="529"/>
      <c r="I86" s="513"/>
      <c r="J86" s="514"/>
      <c r="K86" s="514"/>
      <c r="L86" s="514"/>
      <c r="M86" s="514"/>
      <c r="N86" s="514"/>
      <c r="O86" s="514"/>
      <c r="P86" s="514"/>
      <c r="Q86" s="515"/>
    </row>
    <row r="87" spans="2:17" ht="15" thickBot="1">
      <c r="B87" s="316">
        <v>13</v>
      </c>
      <c r="C87" s="510" t="s">
        <v>1333</v>
      </c>
      <c r="D87" s="511"/>
      <c r="E87" s="511"/>
      <c r="F87" s="511"/>
      <c r="G87" s="511"/>
      <c r="H87" s="512"/>
      <c r="I87" s="513"/>
      <c r="J87" s="514"/>
      <c r="K87" s="514"/>
      <c r="L87" s="514"/>
      <c r="M87" s="514"/>
      <c r="N87" s="514"/>
      <c r="O87" s="514"/>
      <c r="P87" s="514"/>
      <c r="Q87" s="515"/>
    </row>
  </sheetData>
  <sheetProtection algorithmName="SHA-512" hashValue="Q2aPzd7o//4obaRmxaWK/1fPlHVAig+afJEVt/leQipvnuU4h5OO/LbBrS1tyS4UCGXKro/P1el2hDDq3VjGDg==" saltValue="8G0QP7yZZxb7mWSj0eoilA==" spinCount="100000" sheet="1" objects="1" scenarios="1" selectLockedCells="1" selectUnlockedCells="1"/>
  <mergeCells count="114">
    <mergeCell ref="B5:B6"/>
    <mergeCell ref="D5:Q5"/>
    <mergeCell ref="D6:Q6"/>
    <mergeCell ref="B7:B9"/>
    <mergeCell ref="C7:C9"/>
    <mergeCell ref="D7:Q9"/>
    <mergeCell ref="D10:Q10"/>
    <mergeCell ref="C45:I45"/>
    <mergeCell ref="C46:I46"/>
    <mergeCell ref="D11:G11"/>
    <mergeCell ref="K11:Q11"/>
    <mergeCell ref="D12:Q12"/>
    <mergeCell ref="D13:Q13"/>
    <mergeCell ref="B14:B18"/>
    <mergeCell ref="C14:Q14"/>
    <mergeCell ref="D15:Q15"/>
    <mergeCell ref="D16:Q16"/>
    <mergeCell ref="D17:Q17"/>
    <mergeCell ref="D18:Q18"/>
    <mergeCell ref="B30:B32"/>
    <mergeCell ref="C30:H32"/>
    <mergeCell ref="J30:Q30"/>
    <mergeCell ref="J31:Q31"/>
    <mergeCell ref="J32:Q32"/>
    <mergeCell ref="C41:I41"/>
    <mergeCell ref="C42:I42"/>
    <mergeCell ref="C43:I43"/>
    <mergeCell ref="C44:I44"/>
    <mergeCell ref="C47:I47"/>
    <mergeCell ref="C58:I58"/>
    <mergeCell ref="J58:P58"/>
    <mergeCell ref="C60:I61"/>
    <mergeCell ref="B19:B29"/>
    <mergeCell ref="C19:Q20"/>
    <mergeCell ref="C21:C22"/>
    <mergeCell ref="D21:O21"/>
    <mergeCell ref="P21:P22"/>
    <mergeCell ref="Q21:Q22"/>
    <mergeCell ref="C28:Q28"/>
    <mergeCell ref="C29:Q29"/>
    <mergeCell ref="C48:I48"/>
    <mergeCell ref="C53:I53"/>
    <mergeCell ref="C54:I54"/>
    <mergeCell ref="C55:I55"/>
    <mergeCell ref="C56:I56"/>
    <mergeCell ref="C57:I57"/>
    <mergeCell ref="Q60:Q61"/>
    <mergeCell ref="D64:I64"/>
    <mergeCell ref="K64:M64"/>
    <mergeCell ref="N64:P64"/>
    <mergeCell ref="C49:I49"/>
    <mergeCell ref="C50:I50"/>
    <mergeCell ref="C51:I51"/>
    <mergeCell ref="C52:I52"/>
    <mergeCell ref="D65:I65"/>
    <mergeCell ref="K65:M65"/>
    <mergeCell ref="N65:P65"/>
    <mergeCell ref="D62:I62"/>
    <mergeCell ref="K62:M62"/>
    <mergeCell ref="N62:P62"/>
    <mergeCell ref="D63:I63"/>
    <mergeCell ref="K63:M63"/>
    <mergeCell ref="N63:P63"/>
    <mergeCell ref="J60:J61"/>
    <mergeCell ref="K60:M61"/>
    <mergeCell ref="N60:P61"/>
    <mergeCell ref="J69:P69"/>
    <mergeCell ref="C71:I72"/>
    <mergeCell ref="J71:J72"/>
    <mergeCell ref="K71:M72"/>
    <mergeCell ref="N71:P72"/>
    <mergeCell ref="D67:I67"/>
    <mergeCell ref="K67:M67"/>
    <mergeCell ref="N67:P67"/>
    <mergeCell ref="D68:I68"/>
    <mergeCell ref="K68:M68"/>
    <mergeCell ref="N68:P68"/>
    <mergeCell ref="D76:I76"/>
    <mergeCell ref="K76:M76"/>
    <mergeCell ref="N76:P76"/>
    <mergeCell ref="D77:I77"/>
    <mergeCell ref="K77:M77"/>
    <mergeCell ref="N77:P77"/>
    <mergeCell ref="Q71:Q72"/>
    <mergeCell ref="D73:I73"/>
    <mergeCell ref="K73:M73"/>
    <mergeCell ref="N73:P73"/>
    <mergeCell ref="D74:I74"/>
    <mergeCell ref="K74:M74"/>
    <mergeCell ref="N74:P74"/>
    <mergeCell ref="C87:H87"/>
    <mergeCell ref="I87:Q87"/>
    <mergeCell ref="C83:D83"/>
    <mergeCell ref="E83:Q83"/>
    <mergeCell ref="B84:B86"/>
    <mergeCell ref="C84:H86"/>
    <mergeCell ref="I84:Q86"/>
    <mergeCell ref="J78:P78"/>
    <mergeCell ref="C79:J80"/>
    <mergeCell ref="O80:P80"/>
    <mergeCell ref="C81:K81"/>
    <mergeCell ref="C82:I82"/>
    <mergeCell ref="B33:B82"/>
    <mergeCell ref="C33:Q34"/>
    <mergeCell ref="C35:I37"/>
    <mergeCell ref="J35:J37"/>
    <mergeCell ref="K35:P35"/>
    <mergeCell ref="Q35:Q37"/>
    <mergeCell ref="K36:N36"/>
    <mergeCell ref="O36:O37"/>
    <mergeCell ref="P36:P37"/>
    <mergeCell ref="C38:I38"/>
    <mergeCell ref="C39:I39"/>
    <mergeCell ref="C40:I40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B4:M38"/>
  <sheetViews>
    <sheetView showGridLines="0" showRowColHeaders="0" workbookViewId="0">
      <selection activeCell="I4" sqref="I4"/>
    </sheetView>
  </sheetViews>
  <sheetFormatPr defaultRowHeight="14.5"/>
  <cols>
    <col min="1" max="1" width="2.36328125" customWidth="1"/>
    <col min="2" max="2" width="4.08984375" style="31" customWidth="1"/>
    <col min="3" max="3" width="31.453125" customWidth="1"/>
    <col min="10" max="10" width="14.54296875" customWidth="1"/>
  </cols>
  <sheetData>
    <row r="4" spans="2:13">
      <c r="C4" s="131" t="s">
        <v>1057</v>
      </c>
    </row>
    <row r="5" spans="2:13" ht="15" thickBot="1"/>
    <row r="6" spans="2:13">
      <c r="B6" s="642"/>
      <c r="C6" s="640" t="s">
        <v>1104</v>
      </c>
      <c r="D6" s="640" t="s">
        <v>1105</v>
      </c>
      <c r="E6" s="640" t="s">
        <v>1106</v>
      </c>
      <c r="F6" s="640" t="s">
        <v>1107</v>
      </c>
      <c r="G6" s="640" t="s">
        <v>1112</v>
      </c>
      <c r="H6" s="644" t="s">
        <v>1053</v>
      </c>
      <c r="I6" s="645"/>
      <c r="J6" s="640" t="s">
        <v>1054</v>
      </c>
      <c r="K6" s="650"/>
      <c r="L6" s="651"/>
      <c r="M6" s="652"/>
    </row>
    <row r="7" spans="2:13">
      <c r="B7" s="643"/>
      <c r="C7" s="641"/>
      <c r="D7" s="641"/>
      <c r="E7" s="641"/>
      <c r="F7" s="641"/>
      <c r="G7" s="641"/>
      <c r="H7" s="646"/>
      <c r="I7" s="647"/>
      <c r="J7" s="641"/>
      <c r="K7" s="646" t="s">
        <v>1055</v>
      </c>
      <c r="L7" s="653"/>
      <c r="M7" s="647"/>
    </row>
    <row r="8" spans="2:13" ht="15" thickBot="1">
      <c r="B8" s="643"/>
      <c r="C8" s="641"/>
      <c r="D8" s="641"/>
      <c r="E8" s="641"/>
      <c r="F8" s="641"/>
      <c r="G8" s="641"/>
      <c r="H8" s="648"/>
      <c r="I8" s="649"/>
      <c r="J8" s="641"/>
      <c r="K8" s="654"/>
      <c r="L8" s="655"/>
      <c r="M8" s="656"/>
    </row>
    <row r="9" spans="2:13" ht="42">
      <c r="B9" s="643"/>
      <c r="C9" s="641"/>
      <c r="D9" s="641"/>
      <c r="E9" s="641"/>
      <c r="F9" s="641"/>
      <c r="G9" s="641"/>
      <c r="H9" s="136" t="s">
        <v>1108</v>
      </c>
      <c r="I9" s="136" t="s">
        <v>1109</v>
      </c>
      <c r="J9" s="641"/>
      <c r="K9" s="136" t="s">
        <v>1110</v>
      </c>
      <c r="L9" s="136" t="s">
        <v>1111</v>
      </c>
      <c r="M9" s="136" t="s">
        <v>1056</v>
      </c>
    </row>
    <row r="10" spans="2:13">
      <c r="B10" s="144">
        <v>1</v>
      </c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</row>
    <row r="11" spans="2:13">
      <c r="B11" s="144">
        <v>2</v>
      </c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</row>
    <row r="12" spans="2:13">
      <c r="B12" s="144">
        <v>3</v>
      </c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</row>
    <row r="13" spans="2:13">
      <c r="B13" s="144">
        <v>4</v>
      </c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</row>
    <row r="14" spans="2:13">
      <c r="B14" s="146"/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139"/>
    </row>
    <row r="15" spans="2:13">
      <c r="B15" s="146"/>
      <c r="C15" s="139"/>
      <c r="D15" s="139"/>
      <c r="E15" s="139"/>
      <c r="F15" s="139"/>
      <c r="G15" s="139"/>
      <c r="H15" s="139"/>
      <c r="I15" s="139"/>
      <c r="J15" s="139"/>
      <c r="K15" s="139"/>
      <c r="L15" s="139"/>
      <c r="M15" s="139"/>
    </row>
    <row r="16" spans="2:13">
      <c r="B16" s="146"/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</row>
    <row r="17" spans="2:13">
      <c r="B17" s="146"/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</row>
    <row r="18" spans="2:13">
      <c r="B18" s="146"/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</row>
    <row r="19" spans="2:13">
      <c r="B19" s="146"/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M19" s="139"/>
    </row>
    <row r="20" spans="2:13">
      <c r="B20" s="146"/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39"/>
    </row>
    <row r="21" spans="2:13">
      <c r="B21" s="146"/>
      <c r="C21" s="139"/>
      <c r="D21" s="139"/>
      <c r="E21" s="139"/>
      <c r="F21" s="139"/>
      <c r="G21" s="139"/>
      <c r="H21" s="139"/>
      <c r="I21" s="139"/>
      <c r="J21" s="139"/>
      <c r="K21" s="139"/>
      <c r="L21" s="139"/>
      <c r="M21" s="139"/>
    </row>
    <row r="22" spans="2:13">
      <c r="B22" s="146"/>
      <c r="C22" s="139"/>
      <c r="D22" s="139"/>
      <c r="E22" s="139"/>
      <c r="F22" s="139"/>
      <c r="G22" s="139"/>
      <c r="H22" s="139"/>
      <c r="I22" s="139"/>
      <c r="J22" s="139"/>
      <c r="K22" s="139"/>
      <c r="L22" s="139"/>
      <c r="M22" s="139"/>
    </row>
    <row r="23" spans="2:13">
      <c r="B23" s="146"/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39"/>
    </row>
    <row r="24" spans="2:13">
      <c r="B24" s="146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</row>
    <row r="25" spans="2:13">
      <c r="B25" s="146"/>
      <c r="C25" s="139"/>
      <c r="D25" s="139"/>
      <c r="E25" s="139"/>
      <c r="F25" s="139"/>
      <c r="G25" s="139"/>
      <c r="H25" s="139"/>
      <c r="I25" s="139"/>
      <c r="J25" s="139"/>
      <c r="K25" s="139"/>
      <c r="L25" s="139"/>
      <c r="M25" s="139"/>
    </row>
    <row r="26" spans="2:13">
      <c r="B26" s="146"/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</row>
    <row r="27" spans="2:13">
      <c r="B27" s="146"/>
      <c r="C27" s="139"/>
      <c r="D27" s="139"/>
      <c r="E27" s="139"/>
      <c r="F27" s="139"/>
      <c r="G27" s="139"/>
      <c r="H27" s="139"/>
      <c r="I27" s="139"/>
      <c r="J27" s="139"/>
      <c r="K27" s="139"/>
      <c r="L27" s="139"/>
      <c r="M27" s="139"/>
    </row>
    <row r="28" spans="2:13">
      <c r="B28" s="146"/>
      <c r="C28" s="139"/>
      <c r="D28" s="139"/>
      <c r="E28" s="139"/>
      <c r="F28" s="139"/>
      <c r="G28" s="139"/>
      <c r="H28" s="139"/>
      <c r="I28" s="139"/>
      <c r="J28" s="139"/>
      <c r="K28" s="139"/>
      <c r="L28" s="139"/>
      <c r="M28" s="139"/>
    </row>
    <row r="29" spans="2:13">
      <c r="B29" s="146"/>
      <c r="C29" s="139"/>
      <c r="D29" s="139"/>
      <c r="E29" s="139"/>
      <c r="F29" s="139"/>
      <c r="G29" s="139"/>
      <c r="H29" s="139"/>
      <c r="I29" s="139"/>
      <c r="J29" s="139"/>
      <c r="K29" s="139"/>
      <c r="L29" s="139"/>
      <c r="M29" s="139"/>
    </row>
    <row r="30" spans="2:13">
      <c r="B30" s="146"/>
      <c r="C30" s="139"/>
      <c r="D30" s="139"/>
      <c r="E30" s="139"/>
      <c r="F30" s="139"/>
      <c r="G30" s="139"/>
      <c r="H30" s="139"/>
      <c r="I30" s="139"/>
      <c r="J30" s="139"/>
      <c r="K30" s="139"/>
      <c r="L30" s="139"/>
      <c r="M30" s="139"/>
    </row>
    <row r="31" spans="2:13">
      <c r="B31" s="146"/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139"/>
    </row>
    <row r="32" spans="2:13">
      <c r="B32" s="146"/>
      <c r="C32" s="139"/>
      <c r="D32" s="139"/>
      <c r="E32" s="139"/>
      <c r="F32" s="139"/>
      <c r="G32" s="139"/>
      <c r="H32" s="139"/>
      <c r="I32" s="139"/>
      <c r="J32" s="139"/>
      <c r="K32" s="139"/>
      <c r="L32" s="139"/>
      <c r="M32" s="139"/>
    </row>
    <row r="33" spans="2:13">
      <c r="B33" s="146"/>
      <c r="C33" s="139"/>
      <c r="D33" s="139"/>
      <c r="E33" s="139"/>
      <c r="F33" s="139"/>
      <c r="G33" s="139"/>
      <c r="H33" s="139"/>
      <c r="I33" s="139"/>
      <c r="J33" s="139"/>
      <c r="K33" s="139"/>
      <c r="L33" s="139"/>
      <c r="M33" s="139"/>
    </row>
    <row r="34" spans="2:13">
      <c r="B34" s="146"/>
      <c r="C34" s="139"/>
      <c r="D34" s="139"/>
      <c r="E34" s="139"/>
      <c r="F34" s="139"/>
      <c r="G34" s="139"/>
      <c r="H34" s="139"/>
      <c r="I34" s="139"/>
      <c r="J34" s="139"/>
      <c r="K34" s="139"/>
      <c r="L34" s="139"/>
      <c r="M34" s="139"/>
    </row>
    <row r="35" spans="2:13">
      <c r="B35" s="146"/>
      <c r="C35" s="139"/>
      <c r="D35" s="139"/>
      <c r="E35" s="139"/>
      <c r="F35" s="139"/>
      <c r="G35" s="139"/>
      <c r="H35" s="139"/>
      <c r="I35" s="139"/>
      <c r="J35" s="139"/>
      <c r="K35" s="139"/>
      <c r="L35" s="139"/>
      <c r="M35" s="139"/>
    </row>
    <row r="36" spans="2:13">
      <c r="B36" s="146"/>
      <c r="C36" s="139"/>
      <c r="D36" s="139"/>
      <c r="E36" s="139"/>
      <c r="F36" s="139"/>
      <c r="G36" s="139"/>
      <c r="H36" s="139"/>
      <c r="I36" s="139"/>
      <c r="J36" s="139"/>
      <c r="K36" s="139"/>
      <c r="L36" s="139"/>
      <c r="M36" s="139"/>
    </row>
    <row r="37" spans="2:13">
      <c r="B37" s="146"/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</row>
    <row r="38" spans="2:13">
      <c r="B38" s="146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</row>
  </sheetData>
  <sheetProtection selectLockedCells="1"/>
  <mergeCells count="11">
    <mergeCell ref="H6:I8"/>
    <mergeCell ref="J6:J9"/>
    <mergeCell ref="K6:M6"/>
    <mergeCell ref="K7:M7"/>
    <mergeCell ref="K8:M8"/>
    <mergeCell ref="G6:G9"/>
    <mergeCell ref="B6:B9"/>
    <mergeCell ref="C6:C9"/>
    <mergeCell ref="D6:D9"/>
    <mergeCell ref="E6:E9"/>
    <mergeCell ref="F6:F9"/>
  </mergeCells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B3:I46"/>
  <sheetViews>
    <sheetView showGridLines="0" showRowColHeaders="0" workbookViewId="0"/>
  </sheetViews>
  <sheetFormatPr defaultRowHeight="14.5"/>
  <cols>
    <col min="1" max="1" width="2.54296875" customWidth="1"/>
    <col min="2" max="2" width="6.1796875" style="31" customWidth="1"/>
    <col min="3" max="3" width="14.1796875" customWidth="1"/>
  </cols>
  <sheetData>
    <row r="3" spans="2:9">
      <c r="C3" s="132" t="s">
        <v>1085</v>
      </c>
    </row>
    <row r="4" spans="2:9" ht="15" thickBot="1"/>
    <row r="5" spans="2:9" ht="15" thickBot="1">
      <c r="B5" s="661"/>
      <c r="C5" s="663" t="s">
        <v>1058</v>
      </c>
      <c r="D5" s="665" t="s">
        <v>1059</v>
      </c>
      <c r="E5" s="666"/>
      <c r="F5" s="657" t="s">
        <v>1060</v>
      </c>
      <c r="G5" s="658"/>
      <c r="H5" s="658"/>
      <c r="I5" s="659"/>
    </row>
    <row r="6" spans="2:9" ht="15" thickBot="1">
      <c r="B6" s="662"/>
      <c r="C6" s="664"/>
      <c r="D6" s="667"/>
      <c r="E6" s="668"/>
      <c r="F6" s="657" t="s">
        <v>1061</v>
      </c>
      <c r="G6" s="659"/>
      <c r="H6" s="657" t="s">
        <v>1062</v>
      </c>
      <c r="I6" s="659"/>
    </row>
    <row r="7" spans="2:9">
      <c r="B7" s="662"/>
      <c r="C7" s="664"/>
      <c r="D7" s="147" t="s">
        <v>1063</v>
      </c>
      <c r="E7" s="147" t="s">
        <v>1064</v>
      </c>
      <c r="F7" s="147" t="s">
        <v>1063</v>
      </c>
      <c r="G7" s="147" t="s">
        <v>1064</v>
      </c>
      <c r="H7" s="147" t="s">
        <v>1063</v>
      </c>
      <c r="I7" s="147" t="s">
        <v>1064</v>
      </c>
    </row>
    <row r="8" spans="2:9">
      <c r="B8" s="138">
        <v>1</v>
      </c>
      <c r="C8" s="137" t="s">
        <v>1065</v>
      </c>
      <c r="D8" s="137"/>
      <c r="E8" s="137"/>
      <c r="F8" s="137"/>
      <c r="G8" s="137" t="s">
        <v>1066</v>
      </c>
      <c r="H8" s="137"/>
      <c r="I8" s="137"/>
    </row>
    <row r="9" spans="2:9">
      <c r="B9" s="138">
        <v>2</v>
      </c>
      <c r="C9" s="137" t="s">
        <v>1067</v>
      </c>
      <c r="D9" s="137"/>
      <c r="E9" s="137"/>
      <c r="F9" s="137"/>
      <c r="G9" s="137"/>
      <c r="H9" s="137"/>
      <c r="I9" s="137"/>
    </row>
    <row r="10" spans="2:9">
      <c r="B10" s="138">
        <v>3</v>
      </c>
      <c r="C10" s="137" t="s">
        <v>1068</v>
      </c>
      <c r="D10" s="137"/>
      <c r="E10" s="137"/>
      <c r="F10" s="137"/>
      <c r="G10" s="137"/>
      <c r="H10" s="137"/>
      <c r="I10" s="137"/>
    </row>
    <row r="11" spans="2:9" ht="20">
      <c r="B11" s="660">
        <v>4</v>
      </c>
      <c r="C11" s="137" t="s">
        <v>1069</v>
      </c>
      <c r="D11" s="137"/>
      <c r="E11" s="137"/>
      <c r="F11" s="137"/>
      <c r="G11" s="137"/>
      <c r="H11" s="137"/>
      <c r="I11" s="137"/>
    </row>
    <row r="12" spans="2:9">
      <c r="B12" s="660"/>
      <c r="C12" s="137" t="s">
        <v>1070</v>
      </c>
      <c r="D12" s="137"/>
      <c r="E12" s="137"/>
      <c r="F12" s="137"/>
      <c r="G12" s="137"/>
      <c r="H12" s="137"/>
      <c r="I12" s="137"/>
    </row>
    <row r="13" spans="2:9">
      <c r="B13" s="660"/>
      <c r="C13" s="137" t="s">
        <v>1071</v>
      </c>
      <c r="D13" s="137"/>
      <c r="E13" s="137"/>
      <c r="F13" s="137"/>
      <c r="G13" s="137"/>
      <c r="H13" s="137"/>
      <c r="I13" s="137"/>
    </row>
    <row r="14" spans="2:9" ht="20">
      <c r="B14" s="660"/>
      <c r="C14" s="137" t="s">
        <v>1072</v>
      </c>
      <c r="D14" s="137"/>
      <c r="E14" s="137"/>
      <c r="F14" s="137"/>
      <c r="G14" s="137"/>
      <c r="H14" s="137"/>
      <c r="I14" s="137"/>
    </row>
    <row r="15" spans="2:9" ht="20">
      <c r="B15" s="660"/>
      <c r="C15" s="137" t="s">
        <v>1073</v>
      </c>
      <c r="D15" s="137"/>
      <c r="E15" s="137"/>
      <c r="F15" s="137"/>
      <c r="G15" s="137"/>
      <c r="H15" s="137"/>
      <c r="I15" s="137"/>
    </row>
    <row r="16" spans="2:9" ht="20">
      <c r="B16" s="660"/>
      <c r="C16" s="137" t="s">
        <v>1074</v>
      </c>
      <c r="D16" s="137"/>
      <c r="E16" s="137"/>
      <c r="F16" s="137"/>
      <c r="G16" s="137"/>
      <c r="H16" s="137"/>
      <c r="I16" s="137"/>
    </row>
    <row r="17" spans="2:9">
      <c r="B17" s="660"/>
      <c r="C17" s="137" t="s">
        <v>1075</v>
      </c>
      <c r="D17" s="137"/>
      <c r="E17" s="137"/>
      <c r="F17" s="137"/>
      <c r="G17" s="137"/>
      <c r="H17" s="137"/>
      <c r="I17" s="137"/>
    </row>
    <row r="18" spans="2:9">
      <c r="B18" s="660"/>
      <c r="C18" s="137" t="s">
        <v>1076</v>
      </c>
      <c r="D18" s="137"/>
      <c r="E18" s="137"/>
      <c r="F18" s="137"/>
      <c r="G18" s="137"/>
      <c r="H18" s="137"/>
      <c r="I18" s="137"/>
    </row>
    <row r="19" spans="2:9">
      <c r="B19" s="660"/>
      <c r="C19" s="137" t="s">
        <v>1077</v>
      </c>
      <c r="D19" s="137"/>
      <c r="E19" s="137"/>
      <c r="F19" s="137"/>
      <c r="G19" s="137"/>
      <c r="H19" s="137"/>
      <c r="I19" s="137"/>
    </row>
    <row r="20" spans="2:9">
      <c r="B20" s="660"/>
      <c r="C20" s="137" t="s">
        <v>1078</v>
      </c>
      <c r="D20" s="137"/>
      <c r="E20" s="137"/>
      <c r="F20" s="137"/>
      <c r="G20" s="137"/>
      <c r="H20" s="137"/>
      <c r="I20" s="137"/>
    </row>
    <row r="21" spans="2:9">
      <c r="B21" s="660"/>
      <c r="C21" s="137" t="s">
        <v>1079</v>
      </c>
      <c r="D21" s="137"/>
      <c r="E21" s="137"/>
      <c r="F21" s="137"/>
      <c r="G21" s="137"/>
      <c r="H21" s="137"/>
      <c r="I21" s="137"/>
    </row>
    <row r="22" spans="2:9" ht="20">
      <c r="B22" s="660">
        <v>5</v>
      </c>
      <c r="C22" s="137" t="s">
        <v>1080</v>
      </c>
      <c r="D22" s="137"/>
      <c r="E22" s="137"/>
      <c r="F22" s="137"/>
      <c r="G22" s="137"/>
      <c r="H22" s="137"/>
      <c r="I22" s="137"/>
    </row>
    <row r="23" spans="2:9" ht="20">
      <c r="B23" s="660"/>
      <c r="C23" s="137" t="s">
        <v>1081</v>
      </c>
      <c r="D23" s="137"/>
      <c r="E23" s="137"/>
      <c r="F23" s="137"/>
      <c r="G23" s="137"/>
      <c r="H23" s="137"/>
      <c r="I23" s="137"/>
    </row>
    <row r="24" spans="2:9" ht="20">
      <c r="B24" s="138">
        <v>6</v>
      </c>
      <c r="C24" s="137" t="s">
        <v>1082</v>
      </c>
      <c r="D24" s="137"/>
      <c r="E24" s="137"/>
      <c r="F24" s="137"/>
      <c r="G24" s="137"/>
      <c r="H24" s="137"/>
      <c r="I24" s="137"/>
    </row>
    <row r="25" spans="2:9" ht="20">
      <c r="B25" s="138">
        <v>7</v>
      </c>
      <c r="C25" s="137" t="s">
        <v>1083</v>
      </c>
      <c r="D25" s="137"/>
      <c r="E25" s="137"/>
      <c r="F25" s="137"/>
      <c r="G25" s="137"/>
      <c r="H25" s="137"/>
      <c r="I25" s="137"/>
    </row>
    <row r="26" spans="2:9" ht="30">
      <c r="B26" s="138">
        <v>8</v>
      </c>
      <c r="C26" s="137" t="s">
        <v>1084</v>
      </c>
      <c r="D26" s="137"/>
      <c r="E26" s="137"/>
      <c r="F26" s="137"/>
      <c r="G26" s="137"/>
      <c r="H26" s="137"/>
      <c r="I26" s="137"/>
    </row>
    <row r="27" spans="2:9">
      <c r="B27" s="146"/>
      <c r="C27" s="139"/>
      <c r="D27" s="139"/>
      <c r="E27" s="139"/>
      <c r="F27" s="139"/>
      <c r="G27" s="139"/>
      <c r="H27" s="139"/>
      <c r="I27" s="139"/>
    </row>
    <row r="28" spans="2:9">
      <c r="B28" s="146"/>
      <c r="C28" s="139"/>
      <c r="D28" s="139"/>
      <c r="E28" s="139"/>
      <c r="F28" s="139"/>
      <c r="G28" s="139"/>
      <c r="H28" s="139"/>
      <c r="I28" s="139"/>
    </row>
    <row r="29" spans="2:9">
      <c r="B29" s="146"/>
      <c r="C29" s="139"/>
      <c r="D29" s="139"/>
      <c r="E29" s="139"/>
      <c r="F29" s="139"/>
      <c r="G29" s="139"/>
      <c r="H29" s="139"/>
      <c r="I29" s="139"/>
    </row>
    <row r="30" spans="2:9">
      <c r="B30" s="146"/>
      <c r="C30" s="139"/>
      <c r="D30" s="139"/>
      <c r="E30" s="139"/>
      <c r="F30" s="139"/>
      <c r="G30" s="139"/>
      <c r="H30" s="139"/>
      <c r="I30" s="139"/>
    </row>
    <row r="31" spans="2:9">
      <c r="B31" s="146"/>
      <c r="C31" s="139"/>
      <c r="D31" s="139"/>
      <c r="E31" s="139"/>
      <c r="F31" s="139"/>
      <c r="G31" s="139"/>
      <c r="H31" s="139"/>
      <c r="I31" s="139"/>
    </row>
    <row r="32" spans="2:9">
      <c r="B32" s="146"/>
      <c r="C32" s="139"/>
      <c r="D32" s="139"/>
      <c r="E32" s="139"/>
      <c r="F32" s="139"/>
      <c r="G32" s="139"/>
      <c r="H32" s="139"/>
      <c r="I32" s="139"/>
    </row>
    <row r="33" spans="2:9">
      <c r="B33" s="146"/>
      <c r="C33" s="139"/>
      <c r="D33" s="139"/>
      <c r="E33" s="139"/>
      <c r="F33" s="139"/>
      <c r="G33" s="139"/>
      <c r="H33" s="139"/>
      <c r="I33" s="139"/>
    </row>
    <row r="34" spans="2:9">
      <c r="B34" s="146"/>
      <c r="C34" s="139"/>
      <c r="D34" s="139"/>
      <c r="E34" s="139"/>
      <c r="F34" s="139"/>
      <c r="G34" s="139"/>
      <c r="H34" s="139"/>
      <c r="I34" s="139"/>
    </row>
    <row r="35" spans="2:9">
      <c r="B35" s="146"/>
      <c r="C35" s="139"/>
      <c r="D35" s="139"/>
      <c r="E35" s="139"/>
      <c r="F35" s="139"/>
      <c r="G35" s="139"/>
      <c r="H35" s="139"/>
      <c r="I35" s="139"/>
    </row>
    <row r="36" spans="2:9">
      <c r="B36" s="146"/>
      <c r="C36" s="139"/>
      <c r="D36" s="139"/>
      <c r="E36" s="139"/>
      <c r="F36" s="139"/>
      <c r="G36" s="139"/>
      <c r="H36" s="139"/>
      <c r="I36" s="139"/>
    </row>
    <row r="37" spans="2:9">
      <c r="B37" s="146"/>
      <c r="C37" s="139"/>
      <c r="D37" s="139"/>
      <c r="E37" s="139"/>
      <c r="F37" s="139"/>
      <c r="G37" s="139"/>
      <c r="H37" s="139"/>
      <c r="I37" s="139"/>
    </row>
    <row r="38" spans="2:9">
      <c r="B38" s="146"/>
      <c r="C38" s="139"/>
      <c r="D38" s="139"/>
      <c r="E38" s="139"/>
      <c r="F38" s="139"/>
      <c r="G38" s="139"/>
      <c r="H38" s="139"/>
      <c r="I38" s="139"/>
    </row>
    <row r="39" spans="2:9">
      <c r="B39" s="146"/>
      <c r="C39" s="139"/>
      <c r="D39" s="139"/>
      <c r="E39" s="139"/>
      <c r="F39" s="139"/>
      <c r="G39" s="139"/>
      <c r="H39" s="139"/>
      <c r="I39" s="139"/>
    </row>
    <row r="40" spans="2:9">
      <c r="B40" s="146"/>
      <c r="C40" s="139"/>
      <c r="D40" s="139"/>
      <c r="E40" s="139"/>
      <c r="F40" s="139"/>
      <c r="G40" s="139"/>
      <c r="H40" s="139"/>
      <c r="I40" s="139"/>
    </row>
    <row r="41" spans="2:9">
      <c r="B41" s="146"/>
      <c r="C41" s="139"/>
      <c r="D41" s="139"/>
      <c r="E41" s="139"/>
      <c r="F41" s="139"/>
      <c r="G41" s="139"/>
      <c r="H41" s="139"/>
      <c r="I41" s="139"/>
    </row>
    <row r="42" spans="2:9">
      <c r="B42" s="146"/>
      <c r="C42" s="139"/>
      <c r="D42" s="139"/>
      <c r="E42" s="139"/>
      <c r="F42" s="139"/>
      <c r="G42" s="139"/>
      <c r="H42" s="139"/>
      <c r="I42" s="139"/>
    </row>
    <row r="43" spans="2:9">
      <c r="B43" s="146"/>
      <c r="C43" s="139"/>
      <c r="D43" s="139"/>
      <c r="E43" s="139"/>
      <c r="F43" s="139"/>
      <c r="G43" s="139"/>
      <c r="H43" s="139"/>
      <c r="I43" s="139"/>
    </row>
    <row r="44" spans="2:9">
      <c r="B44" s="146"/>
      <c r="C44" s="139"/>
      <c r="D44" s="139"/>
      <c r="E44" s="139"/>
      <c r="F44" s="139"/>
      <c r="G44" s="139"/>
      <c r="H44" s="139"/>
      <c r="I44" s="139"/>
    </row>
    <row r="45" spans="2:9">
      <c r="B45" s="146"/>
      <c r="C45" s="139"/>
      <c r="D45" s="139"/>
      <c r="E45" s="139"/>
      <c r="F45" s="139"/>
      <c r="G45" s="139"/>
      <c r="H45" s="139"/>
      <c r="I45" s="139"/>
    </row>
    <row r="46" spans="2:9">
      <c r="B46" s="146"/>
      <c r="C46" s="139"/>
      <c r="D46" s="139"/>
      <c r="E46" s="139"/>
      <c r="F46" s="139"/>
      <c r="G46" s="139"/>
      <c r="H46" s="139"/>
      <c r="I46" s="139"/>
    </row>
  </sheetData>
  <sheetProtection selectLockedCells="1"/>
  <mergeCells count="8">
    <mergeCell ref="F5:I5"/>
    <mergeCell ref="F6:G6"/>
    <mergeCell ref="H6:I6"/>
    <mergeCell ref="B11:B21"/>
    <mergeCell ref="B22:B23"/>
    <mergeCell ref="B5:B7"/>
    <mergeCell ref="C5:C7"/>
    <mergeCell ref="D5:E6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B4:F23"/>
  <sheetViews>
    <sheetView showGridLines="0" showRowColHeaders="0" workbookViewId="0">
      <selection activeCell="C12" sqref="C12"/>
    </sheetView>
  </sheetViews>
  <sheetFormatPr defaultRowHeight="14.5"/>
  <cols>
    <col min="1" max="1" width="3.36328125" customWidth="1"/>
    <col min="2" max="5" width="15.54296875" customWidth="1"/>
    <col min="6" max="6" width="22.1796875" customWidth="1"/>
  </cols>
  <sheetData>
    <row r="4" spans="2:6">
      <c r="C4" s="133" t="s">
        <v>1091</v>
      </c>
    </row>
    <row r="5" spans="2:6" ht="15" thickBot="1"/>
    <row r="6" spans="2:6" ht="60.65" customHeight="1" thickBot="1">
      <c r="B6" s="669" t="s">
        <v>1086</v>
      </c>
      <c r="C6" s="670"/>
      <c r="D6" s="669" t="s">
        <v>1087</v>
      </c>
      <c r="E6" s="670"/>
      <c r="F6" s="671" t="s">
        <v>1088</v>
      </c>
    </row>
    <row r="7" spans="2:6">
      <c r="B7" s="148" t="s">
        <v>1089</v>
      </c>
      <c r="C7" s="149" t="s">
        <v>1090</v>
      </c>
      <c r="D7" s="149" t="s">
        <v>1089</v>
      </c>
      <c r="E7" s="149" t="s">
        <v>1090</v>
      </c>
      <c r="F7" s="672"/>
    </row>
    <row r="8" spans="2:6">
      <c r="B8" s="150"/>
      <c r="C8" s="150"/>
      <c r="D8" s="150"/>
      <c r="E8" s="150"/>
      <c r="F8" s="150"/>
    </row>
    <row r="9" spans="2:6">
      <c r="B9" s="151"/>
      <c r="C9" s="151"/>
      <c r="D9" s="151"/>
      <c r="E9" s="151"/>
      <c r="F9" s="151"/>
    </row>
    <row r="10" spans="2:6">
      <c r="B10" s="139"/>
      <c r="C10" s="139"/>
      <c r="D10" s="139"/>
      <c r="E10" s="139"/>
      <c r="F10" s="139"/>
    </row>
    <row r="11" spans="2:6">
      <c r="B11" s="139"/>
      <c r="C11" s="139"/>
      <c r="D11" s="139"/>
      <c r="E11" s="139"/>
      <c r="F11" s="139"/>
    </row>
    <row r="12" spans="2:6">
      <c r="B12" s="139"/>
      <c r="C12" s="139"/>
      <c r="D12" s="139"/>
      <c r="E12" s="139"/>
      <c r="F12" s="139"/>
    </row>
    <row r="13" spans="2:6">
      <c r="B13" s="139"/>
      <c r="C13" s="139"/>
      <c r="D13" s="139"/>
      <c r="E13" s="139"/>
      <c r="F13" s="139"/>
    </row>
    <row r="14" spans="2:6">
      <c r="B14" s="139"/>
      <c r="C14" s="139"/>
      <c r="D14" s="139"/>
      <c r="E14" s="139"/>
      <c r="F14" s="139"/>
    </row>
    <row r="15" spans="2:6">
      <c r="B15" s="139"/>
      <c r="C15" s="139"/>
      <c r="D15" s="139"/>
      <c r="E15" s="139"/>
      <c r="F15" s="139"/>
    </row>
    <row r="16" spans="2:6">
      <c r="B16" s="139"/>
      <c r="C16" s="139"/>
      <c r="D16" s="139"/>
      <c r="E16" s="139"/>
      <c r="F16" s="139"/>
    </row>
    <row r="17" spans="2:6">
      <c r="B17" s="139"/>
      <c r="C17" s="139"/>
      <c r="D17" s="139"/>
      <c r="E17" s="139"/>
      <c r="F17" s="139"/>
    </row>
    <row r="18" spans="2:6">
      <c r="B18" s="139"/>
      <c r="C18" s="139"/>
      <c r="D18" s="139"/>
      <c r="E18" s="139"/>
      <c r="F18" s="139"/>
    </row>
    <row r="19" spans="2:6">
      <c r="B19" s="139"/>
      <c r="C19" s="139"/>
      <c r="D19" s="139"/>
      <c r="E19" s="139"/>
      <c r="F19" s="139"/>
    </row>
    <row r="20" spans="2:6">
      <c r="B20" s="139"/>
      <c r="C20" s="139"/>
      <c r="D20" s="139"/>
      <c r="E20" s="139"/>
      <c r="F20" s="139"/>
    </row>
    <row r="21" spans="2:6">
      <c r="B21" s="139"/>
      <c r="C21" s="139"/>
      <c r="D21" s="139"/>
      <c r="E21" s="139"/>
      <c r="F21" s="139"/>
    </row>
    <row r="22" spans="2:6">
      <c r="B22" s="139"/>
      <c r="C22" s="139"/>
      <c r="D22" s="139"/>
      <c r="E22" s="139"/>
      <c r="F22" s="139"/>
    </row>
    <row r="23" spans="2:6">
      <c r="B23" s="139"/>
      <c r="C23" s="139"/>
      <c r="D23" s="139"/>
      <c r="E23" s="139"/>
      <c r="F23" s="139"/>
    </row>
  </sheetData>
  <sheetProtection selectLockedCells="1"/>
  <mergeCells count="3">
    <mergeCell ref="B6:C6"/>
    <mergeCell ref="D6:E6"/>
    <mergeCell ref="F6:F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38"/>
  <sheetViews>
    <sheetView showGridLines="0" showRowColHeaders="0" tabSelected="1" zoomScaleNormal="100" workbookViewId="0">
      <selection activeCell="M27" sqref="M27:N27"/>
    </sheetView>
  </sheetViews>
  <sheetFormatPr defaultRowHeight="14.5"/>
  <cols>
    <col min="12" max="12" width="7.08984375" customWidth="1"/>
    <col min="13" max="14" width="14" customWidth="1"/>
    <col min="15" max="15" width="3.453125" customWidth="1"/>
  </cols>
  <sheetData>
    <row r="1" spans="1:16" ht="2.5" customHeight="1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1:16" ht="2.5" customHeight="1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</row>
    <row r="3" spans="1:16" ht="2.5" customHeight="1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</row>
    <row r="4" spans="1:16" ht="2.5" customHeight="1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6" ht="2.5" customHeight="1">
      <c r="A5" s="35"/>
      <c r="B5" s="36"/>
      <c r="C5" s="35"/>
      <c r="D5" s="35"/>
      <c r="E5" s="35"/>
      <c r="F5" s="35"/>
      <c r="G5" s="37"/>
      <c r="H5" s="35"/>
      <c r="I5" s="35"/>
      <c r="J5" s="35"/>
      <c r="K5" s="35"/>
      <c r="L5" s="35"/>
      <c r="M5" s="35"/>
      <c r="N5" s="35"/>
      <c r="O5" s="35"/>
      <c r="P5" s="37"/>
    </row>
    <row r="6" spans="1:16">
      <c r="A6" s="35"/>
      <c r="B6" s="38"/>
      <c r="C6" s="39"/>
      <c r="D6" s="39"/>
      <c r="E6" s="39"/>
      <c r="F6" s="39"/>
      <c r="G6" s="53"/>
      <c r="H6" s="39"/>
      <c r="I6" s="39"/>
      <c r="J6" s="39"/>
      <c r="K6" s="39"/>
      <c r="L6" s="39"/>
      <c r="M6" s="39"/>
      <c r="N6" s="39"/>
      <c r="O6" s="41"/>
      <c r="P6" s="37"/>
    </row>
    <row r="7" spans="1:16">
      <c r="A7" s="35"/>
      <c r="B7" s="53"/>
      <c r="C7" s="53"/>
      <c r="D7" s="53"/>
      <c r="E7" s="53"/>
      <c r="F7" s="53"/>
      <c r="G7" s="105" t="s">
        <v>708</v>
      </c>
      <c r="H7" s="53"/>
      <c r="I7" s="39"/>
      <c r="J7" s="39"/>
      <c r="K7" s="39"/>
      <c r="L7" s="39"/>
      <c r="M7" s="39"/>
      <c r="N7" s="39"/>
      <c r="O7" s="41"/>
      <c r="P7" s="37"/>
    </row>
    <row r="8" spans="1:16">
      <c r="A8" s="35"/>
      <c r="B8" s="53"/>
      <c r="C8" s="53"/>
      <c r="D8" s="53"/>
      <c r="E8" s="53"/>
      <c r="F8" s="53"/>
      <c r="G8" s="53"/>
      <c r="H8" s="53"/>
      <c r="I8" s="39"/>
      <c r="J8" s="39"/>
      <c r="K8" s="39"/>
      <c r="L8" s="39"/>
      <c r="M8" s="93"/>
      <c r="N8" s="94"/>
      <c r="O8" s="41"/>
      <c r="P8" s="37"/>
    </row>
    <row r="9" spans="1:16">
      <c r="A9" s="35"/>
      <c r="B9" s="42" t="s">
        <v>714</v>
      </c>
      <c r="C9" s="39"/>
      <c r="D9" s="39"/>
      <c r="E9" s="39"/>
      <c r="F9" s="39"/>
      <c r="G9" s="40"/>
      <c r="H9" s="39"/>
      <c r="I9" s="39"/>
      <c r="J9" s="39"/>
      <c r="K9" s="39"/>
      <c r="L9" s="39"/>
      <c r="M9" s="394" t="s">
        <v>1142</v>
      </c>
      <c r="N9" s="395"/>
      <c r="O9" s="41"/>
      <c r="P9" s="37"/>
    </row>
    <row r="10" spans="1:16">
      <c r="A10" s="43"/>
      <c r="B10" s="42" t="s">
        <v>715</v>
      </c>
      <c r="C10" s="39"/>
      <c r="D10" s="39"/>
      <c r="E10" s="39"/>
      <c r="F10" s="39"/>
      <c r="G10" s="39"/>
      <c r="H10" s="39"/>
      <c r="I10" s="44"/>
      <c r="J10" s="44"/>
      <c r="K10" s="44"/>
      <c r="L10" s="44"/>
      <c r="M10" s="390" t="s">
        <v>1141</v>
      </c>
      <c r="N10" s="391"/>
      <c r="O10" s="45"/>
      <c r="P10" s="46"/>
    </row>
    <row r="11" spans="1:16">
      <c r="A11" s="43"/>
      <c r="B11" s="42"/>
      <c r="C11" s="39"/>
      <c r="D11" s="39"/>
      <c r="E11" s="39"/>
      <c r="F11" s="39"/>
      <c r="G11" s="39"/>
      <c r="H11" s="39"/>
      <c r="I11" s="44"/>
      <c r="J11" s="44"/>
      <c r="K11" s="44"/>
      <c r="L11" s="44"/>
      <c r="M11" s="390" t="s">
        <v>1140</v>
      </c>
      <c r="N11" s="391"/>
      <c r="O11" s="45"/>
      <c r="P11" s="46"/>
    </row>
    <row r="12" spans="1:16">
      <c r="A12" s="43"/>
      <c r="B12" s="101">
        <v>1</v>
      </c>
      <c r="C12" s="102" t="s">
        <v>717</v>
      </c>
      <c r="D12" s="102"/>
      <c r="E12" s="102"/>
      <c r="F12" s="102"/>
      <c r="G12" s="102"/>
      <c r="H12" s="102"/>
      <c r="I12" s="102"/>
      <c r="J12" s="44"/>
      <c r="K12" s="44"/>
      <c r="L12" s="44"/>
      <c r="M12" s="95"/>
      <c r="N12" s="96"/>
      <c r="O12" s="45"/>
      <c r="P12" s="46"/>
    </row>
    <row r="13" spans="1:16">
      <c r="A13" s="43"/>
      <c r="B13" s="101"/>
      <c r="C13" s="102" t="s">
        <v>963</v>
      </c>
      <c r="D13" s="53"/>
      <c r="E13" s="102"/>
      <c r="F13" s="102"/>
      <c r="G13" s="102"/>
      <c r="H13" s="102"/>
      <c r="I13" s="102"/>
      <c r="J13" s="44"/>
      <c r="K13" s="44"/>
      <c r="L13" s="44"/>
      <c r="M13" s="95"/>
      <c r="N13" s="96"/>
      <c r="O13" s="45"/>
      <c r="P13" s="46"/>
    </row>
    <row r="14" spans="1:16">
      <c r="A14" s="43"/>
      <c r="B14" s="101"/>
      <c r="C14" s="102"/>
      <c r="D14" s="102"/>
      <c r="E14" s="53"/>
      <c r="F14" s="102"/>
      <c r="G14" s="102"/>
      <c r="H14" s="102"/>
      <c r="I14" s="102"/>
      <c r="J14" s="44"/>
      <c r="K14" s="44"/>
      <c r="L14" s="44"/>
      <c r="M14" s="95"/>
      <c r="N14" s="96"/>
      <c r="O14" s="45"/>
      <c r="P14" s="46"/>
    </row>
    <row r="15" spans="1:16">
      <c r="A15" s="43"/>
      <c r="B15" s="101">
        <v>2</v>
      </c>
      <c r="C15" s="102" t="s">
        <v>719</v>
      </c>
      <c r="D15" s="102"/>
      <c r="E15" s="102"/>
      <c r="F15" s="102"/>
      <c r="G15" s="47"/>
      <c r="H15" s="102"/>
      <c r="I15" s="102"/>
      <c r="J15" s="44"/>
      <c r="K15" s="44"/>
      <c r="L15" s="44"/>
      <c r="M15" s="97"/>
      <c r="N15" s="98"/>
      <c r="O15" s="45"/>
      <c r="P15" s="46"/>
    </row>
    <row r="16" spans="1:16">
      <c r="A16" s="43"/>
      <c r="B16" s="101"/>
      <c r="C16" s="102" t="s">
        <v>709</v>
      </c>
      <c r="D16" s="102" t="s">
        <v>718</v>
      </c>
      <c r="E16" s="102"/>
      <c r="F16" s="102"/>
      <c r="G16" s="102"/>
      <c r="H16" s="102"/>
      <c r="I16" s="102"/>
      <c r="J16" s="44"/>
      <c r="K16" s="44"/>
      <c r="L16" s="44"/>
      <c r="M16" s="97"/>
      <c r="N16" s="98"/>
      <c r="O16" s="45"/>
      <c r="P16" s="46"/>
    </row>
    <row r="17" spans="1:16">
      <c r="A17" s="43"/>
      <c r="B17" s="101"/>
      <c r="C17" s="102" t="s">
        <v>710</v>
      </c>
      <c r="D17" s="102" t="s">
        <v>909</v>
      </c>
      <c r="E17" s="102"/>
      <c r="F17" s="102"/>
      <c r="G17" s="102"/>
      <c r="H17" s="102"/>
      <c r="I17" s="102"/>
      <c r="J17" s="44"/>
      <c r="K17" s="44"/>
      <c r="L17" s="44"/>
      <c r="M17" s="97"/>
      <c r="N17" s="98"/>
      <c r="O17" s="45"/>
      <c r="P17" s="46"/>
    </row>
    <row r="18" spans="1:16">
      <c r="A18" s="43"/>
      <c r="B18" s="101"/>
      <c r="C18" s="102" t="s">
        <v>711</v>
      </c>
      <c r="D18" s="102" t="s">
        <v>910</v>
      </c>
      <c r="E18" s="102"/>
      <c r="F18" s="102"/>
      <c r="G18" s="102"/>
      <c r="H18" s="102"/>
      <c r="I18" s="102"/>
      <c r="J18" s="44"/>
      <c r="K18" s="44"/>
      <c r="L18" s="44"/>
      <c r="M18" s="97"/>
      <c r="N18" s="98"/>
      <c r="O18" s="45"/>
      <c r="P18" s="46"/>
    </row>
    <row r="19" spans="1:16">
      <c r="A19" s="43"/>
      <c r="B19" s="101"/>
      <c r="C19" s="102" t="s">
        <v>712</v>
      </c>
      <c r="D19" s="102" t="s">
        <v>964</v>
      </c>
      <c r="E19" s="102"/>
      <c r="F19" s="102"/>
      <c r="G19" s="102"/>
      <c r="H19" s="102"/>
      <c r="I19" s="102"/>
      <c r="J19" s="44"/>
      <c r="K19" s="44"/>
      <c r="L19" s="44"/>
      <c r="M19" s="97"/>
      <c r="N19" s="98"/>
      <c r="O19" s="45"/>
      <c r="P19" s="46"/>
    </row>
    <row r="20" spans="1:16">
      <c r="A20" s="43"/>
      <c r="B20" s="101"/>
      <c r="C20" s="53" t="s">
        <v>965</v>
      </c>
      <c r="D20" s="102" t="s">
        <v>911</v>
      </c>
      <c r="E20" s="53"/>
      <c r="F20" s="53"/>
      <c r="G20" s="53"/>
      <c r="H20" s="102"/>
      <c r="I20" s="102"/>
      <c r="J20" s="44"/>
      <c r="K20" s="44"/>
      <c r="L20" s="44"/>
      <c r="M20" s="97"/>
      <c r="N20" s="98"/>
      <c r="O20" s="45"/>
      <c r="P20" s="46"/>
    </row>
    <row r="21" spans="1:16">
      <c r="A21" s="43"/>
      <c r="B21" s="101"/>
      <c r="C21" s="53"/>
      <c r="D21" s="53"/>
      <c r="E21" s="53"/>
      <c r="F21" s="53"/>
      <c r="G21" s="53"/>
      <c r="H21" s="102"/>
      <c r="I21" s="102"/>
      <c r="J21" s="44"/>
      <c r="K21" s="44"/>
      <c r="L21" s="44"/>
      <c r="M21" s="97"/>
      <c r="N21" s="98"/>
      <c r="O21" s="45"/>
      <c r="P21" s="46"/>
    </row>
    <row r="22" spans="1:16">
      <c r="A22" s="43"/>
      <c r="B22" s="101"/>
      <c r="C22" s="102"/>
      <c r="D22" s="53"/>
      <c r="E22" s="53"/>
      <c r="F22" s="53"/>
      <c r="G22" s="53"/>
      <c r="H22" s="102"/>
      <c r="I22" s="102"/>
      <c r="J22" s="44"/>
      <c r="K22" s="44"/>
      <c r="L22" s="44"/>
      <c r="M22" s="97"/>
      <c r="N22" s="98"/>
      <c r="O22" s="45"/>
      <c r="P22" s="46"/>
    </row>
    <row r="23" spans="1:16">
      <c r="A23" s="43"/>
      <c r="B23" s="104">
        <v>3</v>
      </c>
      <c r="C23" s="103" t="s">
        <v>720</v>
      </c>
      <c r="D23" s="53"/>
      <c r="E23" s="53"/>
      <c r="F23" s="53"/>
      <c r="G23" s="53"/>
      <c r="H23" s="102"/>
      <c r="I23" s="102"/>
      <c r="J23" s="44"/>
      <c r="K23" s="44"/>
      <c r="L23" s="44"/>
      <c r="M23" s="97"/>
      <c r="N23" s="98"/>
      <c r="O23" s="45"/>
      <c r="P23" s="46"/>
    </row>
    <row r="24" spans="1:16">
      <c r="A24" s="43"/>
      <c r="B24" s="101"/>
      <c r="C24" s="53"/>
      <c r="D24" s="53"/>
      <c r="E24" s="53"/>
      <c r="F24" s="53"/>
      <c r="G24" s="53"/>
      <c r="H24" s="102"/>
      <c r="I24" s="102"/>
      <c r="J24" s="44"/>
      <c r="K24" s="44"/>
      <c r="L24" s="44"/>
      <c r="M24" s="95"/>
      <c r="N24" s="96"/>
      <c r="O24" s="45"/>
      <c r="P24" s="46"/>
    </row>
    <row r="25" spans="1:16">
      <c r="A25" s="43"/>
      <c r="B25" s="101"/>
      <c r="C25" s="102"/>
      <c r="D25" s="102"/>
      <c r="E25" s="102"/>
      <c r="F25" s="102"/>
      <c r="G25" s="102"/>
      <c r="H25" s="102"/>
      <c r="I25" s="103"/>
      <c r="J25" s="48"/>
      <c r="K25" s="48"/>
      <c r="L25" s="48"/>
      <c r="M25" s="396" t="s">
        <v>716</v>
      </c>
      <c r="N25" s="397"/>
      <c r="O25" s="45"/>
      <c r="P25" s="46"/>
    </row>
    <row r="26" spans="1:16">
      <c r="A26" s="43"/>
      <c r="B26" s="101">
        <v>4</v>
      </c>
      <c r="C26" s="102" t="s">
        <v>903</v>
      </c>
      <c r="D26" s="102"/>
      <c r="E26" s="102"/>
      <c r="F26" s="102"/>
      <c r="G26" s="102"/>
      <c r="H26" s="102"/>
      <c r="I26" s="102"/>
      <c r="J26" s="44"/>
      <c r="K26" s="44"/>
      <c r="L26" s="44"/>
      <c r="M26" s="392" t="s">
        <v>1143</v>
      </c>
      <c r="N26" s="393"/>
      <c r="O26" s="45"/>
      <c r="P26" s="46"/>
    </row>
    <row r="27" spans="1:16">
      <c r="A27" s="43"/>
      <c r="B27" s="53"/>
      <c r="C27" s="103" t="s">
        <v>904</v>
      </c>
      <c r="D27" s="103"/>
      <c r="E27" s="103"/>
      <c r="F27" s="103"/>
      <c r="G27" s="103"/>
      <c r="H27" s="103"/>
      <c r="I27" s="102"/>
      <c r="J27" s="44"/>
      <c r="K27" s="44"/>
      <c r="L27" s="44"/>
      <c r="M27" s="392" t="s">
        <v>1340</v>
      </c>
      <c r="N27" s="393"/>
      <c r="O27" s="45"/>
      <c r="P27" s="46"/>
    </row>
    <row r="28" spans="1:16">
      <c r="A28" s="43"/>
      <c r="B28" s="101"/>
      <c r="C28" s="53"/>
      <c r="D28" s="102"/>
      <c r="E28" s="102"/>
      <c r="F28" s="102"/>
      <c r="G28" s="102"/>
      <c r="H28" s="102"/>
      <c r="I28" s="102"/>
      <c r="J28" s="44"/>
      <c r="K28" s="44"/>
      <c r="L28" s="44"/>
      <c r="M28" s="95"/>
      <c r="N28" s="96"/>
      <c r="O28" s="45"/>
      <c r="P28" s="46"/>
    </row>
    <row r="29" spans="1:16">
      <c r="A29" s="43"/>
      <c r="B29" s="101"/>
      <c r="C29" s="53"/>
      <c r="D29" s="102"/>
      <c r="E29" s="102"/>
      <c r="F29" s="102"/>
      <c r="G29" s="102"/>
      <c r="H29" s="102"/>
      <c r="I29" s="103"/>
      <c r="J29" s="48"/>
      <c r="K29" s="48"/>
      <c r="L29" s="48"/>
      <c r="M29" s="400" t="s">
        <v>1253</v>
      </c>
      <c r="N29" s="401"/>
      <c r="O29" s="45"/>
      <c r="P29" s="46"/>
    </row>
    <row r="30" spans="1:16">
      <c r="A30" s="43"/>
      <c r="B30" s="101">
        <v>5</v>
      </c>
      <c r="C30" s="103" t="s">
        <v>1338</v>
      </c>
      <c r="D30" s="102"/>
      <c r="E30" s="102"/>
      <c r="F30" s="102"/>
      <c r="G30" s="102"/>
      <c r="H30" s="102"/>
      <c r="I30" s="102"/>
      <c r="J30" s="44"/>
      <c r="K30" s="44"/>
      <c r="L30" s="44"/>
      <c r="M30" s="398" t="s">
        <v>713</v>
      </c>
      <c r="N30" s="399"/>
      <c r="O30" s="45"/>
      <c r="P30" s="46"/>
    </row>
    <row r="31" spans="1:16">
      <c r="A31" s="43"/>
      <c r="B31" s="103"/>
      <c r="C31" s="53"/>
      <c r="D31" s="103"/>
      <c r="E31" s="103"/>
      <c r="F31" s="103"/>
      <c r="G31" s="103"/>
      <c r="H31" s="103"/>
      <c r="I31" s="103"/>
      <c r="J31" s="48"/>
      <c r="K31" s="48"/>
      <c r="L31" s="48"/>
      <c r="M31" s="388" t="s">
        <v>928</v>
      </c>
      <c r="N31" s="389"/>
      <c r="O31" s="45"/>
      <c r="P31" s="46"/>
    </row>
    <row r="32" spans="1:16">
      <c r="A32" s="35"/>
      <c r="B32" s="49"/>
      <c r="C32" s="48"/>
      <c r="D32" s="48"/>
      <c r="E32" s="48"/>
      <c r="F32" s="48"/>
      <c r="G32" s="48"/>
      <c r="H32" s="48"/>
      <c r="I32" s="48"/>
      <c r="J32" s="48"/>
      <c r="K32" s="48"/>
      <c r="L32" s="50"/>
      <c r="M32" s="99"/>
      <c r="N32" s="100"/>
      <c r="O32" s="48"/>
      <c r="P32" s="37"/>
    </row>
    <row r="33" spans="1:16">
      <c r="A33" s="51"/>
      <c r="B33" s="49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51"/>
    </row>
    <row r="34" spans="1:16">
      <c r="A34" s="51"/>
      <c r="B34" s="52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1"/>
    </row>
    <row r="35" spans="1:16">
      <c r="A35" s="51"/>
      <c r="B35" s="54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</row>
    <row r="36" spans="1:16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</row>
    <row r="37" spans="1:16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</row>
    <row r="38" spans="1:16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</row>
  </sheetData>
  <sheetProtection algorithmName="SHA-512" hashValue="/w1CC+jSJKxfho8HQAMMjUH/PiQwobcL2uZ8mGkT1FnfO0B4SYy4M0YAp5FnPUogiCoP/dLZMxQcVqu6vMs4pQ==" saltValue="Y0JonoVXTpcZauIYBhXbaQ==" spinCount="100000" sheet="1" objects="1" scenarios="1" selectLockedCells="1" selectUnlockedCells="1"/>
  <mergeCells count="9">
    <mergeCell ref="M31:N31"/>
    <mergeCell ref="M11:N11"/>
    <mergeCell ref="M26:N26"/>
    <mergeCell ref="M9:N9"/>
    <mergeCell ref="M10:N10"/>
    <mergeCell ref="M25:N25"/>
    <mergeCell ref="M30:N30"/>
    <mergeCell ref="M27:N27"/>
    <mergeCell ref="M29:N29"/>
  </mergeCells>
  <hyperlinks>
    <hyperlink ref="M31" r:id="rId1" display="mnmy@UiTM"/>
    <hyperlink ref="M31:N31" r:id="rId2" display="mnmy"/>
  </hyperlinks>
  <pageMargins left="0.7" right="0.7" top="0.75" bottom="0.75" header="0.3" footer="0.3"/>
  <pageSetup paperSize="9" orientation="portrait" r:id="rId3"/>
  <drawing r:id="rId4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B5:F26"/>
  <sheetViews>
    <sheetView showGridLines="0" showRowColHeaders="0" workbookViewId="0">
      <selection activeCell="C8" sqref="C8"/>
    </sheetView>
  </sheetViews>
  <sheetFormatPr defaultRowHeight="14.5"/>
  <cols>
    <col min="1" max="1" width="3.6328125" customWidth="1"/>
    <col min="2" max="2" width="4.81640625" style="31" customWidth="1"/>
    <col min="3" max="4" width="22.1796875" customWidth="1"/>
  </cols>
  <sheetData>
    <row r="5" spans="2:6">
      <c r="C5" s="118" t="s">
        <v>1096</v>
      </c>
    </row>
    <row r="6" spans="2:6" ht="15" thickBot="1"/>
    <row r="7" spans="2:6" ht="39">
      <c r="B7" s="152"/>
      <c r="C7" s="153" t="s">
        <v>1092</v>
      </c>
      <c r="D7" s="153" t="s">
        <v>1093</v>
      </c>
      <c r="E7" s="153" t="s">
        <v>1094</v>
      </c>
      <c r="F7" s="153" t="s">
        <v>1095</v>
      </c>
    </row>
    <row r="8" spans="2:6">
      <c r="B8" s="154">
        <v>1</v>
      </c>
      <c r="C8" s="155"/>
      <c r="D8" s="155"/>
      <c r="E8" s="155"/>
      <c r="F8" s="155"/>
    </row>
    <row r="9" spans="2:6">
      <c r="B9" s="154">
        <v>2</v>
      </c>
      <c r="C9" s="155"/>
      <c r="D9" s="155"/>
      <c r="E9" s="155"/>
      <c r="F9" s="155"/>
    </row>
    <row r="10" spans="2:6">
      <c r="B10" s="154">
        <v>3</v>
      </c>
      <c r="C10" s="155"/>
      <c r="D10" s="155"/>
      <c r="E10" s="155"/>
      <c r="F10" s="155"/>
    </row>
    <row r="11" spans="2:6">
      <c r="B11" s="146"/>
      <c r="C11" s="139"/>
      <c r="D11" s="139"/>
      <c r="E11" s="139"/>
      <c r="F11" s="139"/>
    </row>
    <row r="12" spans="2:6">
      <c r="B12" s="146"/>
      <c r="C12" s="139"/>
      <c r="D12" s="139"/>
      <c r="E12" s="139"/>
      <c r="F12" s="139"/>
    </row>
    <row r="13" spans="2:6">
      <c r="B13" s="146"/>
      <c r="C13" s="139"/>
      <c r="D13" s="139"/>
      <c r="E13" s="139"/>
      <c r="F13" s="139"/>
    </row>
    <row r="14" spans="2:6">
      <c r="B14" s="146"/>
      <c r="C14" s="139"/>
      <c r="D14" s="139"/>
      <c r="E14" s="139"/>
      <c r="F14" s="139"/>
    </row>
    <row r="15" spans="2:6">
      <c r="B15" s="146"/>
      <c r="C15" s="139"/>
      <c r="D15" s="139"/>
      <c r="E15" s="139"/>
      <c r="F15" s="139"/>
    </row>
    <row r="16" spans="2:6">
      <c r="B16" s="146"/>
      <c r="C16" s="139"/>
      <c r="D16" s="139"/>
      <c r="E16" s="139"/>
      <c r="F16" s="139"/>
    </row>
    <row r="17" spans="2:6">
      <c r="B17" s="146"/>
      <c r="C17" s="139"/>
      <c r="D17" s="139"/>
      <c r="E17" s="139"/>
      <c r="F17" s="139"/>
    </row>
    <row r="18" spans="2:6">
      <c r="B18" s="146"/>
      <c r="C18" s="139"/>
      <c r="D18" s="139"/>
      <c r="E18" s="139"/>
      <c r="F18" s="139"/>
    </row>
    <row r="19" spans="2:6">
      <c r="B19" s="146"/>
      <c r="C19" s="139"/>
      <c r="D19" s="139"/>
      <c r="E19" s="139"/>
      <c r="F19" s="139"/>
    </row>
    <row r="20" spans="2:6">
      <c r="B20" s="146"/>
      <c r="C20" s="139"/>
      <c r="D20" s="139"/>
      <c r="E20" s="139"/>
      <c r="F20" s="139"/>
    </row>
    <row r="21" spans="2:6">
      <c r="B21" s="146"/>
      <c r="C21" s="139"/>
      <c r="D21" s="139"/>
      <c r="E21" s="139"/>
      <c r="F21" s="139"/>
    </row>
    <row r="22" spans="2:6">
      <c r="B22" s="146"/>
      <c r="C22" s="139"/>
      <c r="D22" s="139"/>
      <c r="E22" s="139"/>
      <c r="F22" s="139"/>
    </row>
    <row r="23" spans="2:6">
      <c r="B23" s="146"/>
      <c r="C23" s="139"/>
      <c r="D23" s="139"/>
      <c r="E23" s="139"/>
      <c r="F23" s="139"/>
    </row>
    <row r="24" spans="2:6">
      <c r="B24" s="146"/>
      <c r="C24" s="139"/>
      <c r="D24" s="139"/>
      <c r="E24" s="139"/>
      <c r="F24" s="139"/>
    </row>
    <row r="25" spans="2:6">
      <c r="B25" s="146"/>
      <c r="C25" s="139"/>
      <c r="D25" s="139"/>
      <c r="E25" s="139"/>
      <c r="F25" s="139"/>
    </row>
    <row r="26" spans="2:6">
      <c r="B26" s="146"/>
      <c r="C26" s="139"/>
      <c r="D26" s="139"/>
      <c r="E26" s="139"/>
      <c r="F26" s="139"/>
    </row>
  </sheetData>
  <sheetProtection selectLockedCells="1"/>
  <pageMargins left="0.7" right="0.7" top="0.75" bottom="0.75" header="0.3" footer="0.3"/>
  <pageSetup paperSize="9" orientation="portrait" horizontalDpi="1200" verticalDpi="1200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C3:AF90"/>
  <sheetViews>
    <sheetView showGridLines="0" showRowColHeaders="0" zoomScale="60" zoomScaleNormal="60" workbookViewId="0">
      <selection activeCell="D5" sqref="D5:D11"/>
    </sheetView>
  </sheetViews>
  <sheetFormatPr defaultRowHeight="14.5"/>
  <cols>
    <col min="4" max="4" width="36" customWidth="1"/>
    <col min="5" max="5" width="34.81640625" customWidth="1"/>
    <col min="6" max="6" width="41.36328125" customWidth="1"/>
    <col min="7" max="7" width="31.81640625" customWidth="1"/>
    <col min="8" max="13" width="9.36328125" customWidth="1"/>
    <col min="17" max="18" width="9.54296875" bestFit="1" customWidth="1"/>
  </cols>
  <sheetData>
    <row r="3" spans="3:32">
      <c r="O3" s="32" t="s">
        <v>1114</v>
      </c>
      <c r="P3" s="32" t="s">
        <v>1114</v>
      </c>
    </row>
    <row r="4" spans="3:32">
      <c r="D4" s="32" t="s">
        <v>666</v>
      </c>
      <c r="E4" s="32" t="s">
        <v>201</v>
      </c>
      <c r="F4" s="32" t="s">
        <v>205</v>
      </c>
      <c r="G4" s="32" t="s">
        <v>204</v>
      </c>
      <c r="H4" s="32" t="s">
        <v>203</v>
      </c>
      <c r="I4" s="32" t="s">
        <v>202</v>
      </c>
      <c r="K4" s="32" t="s">
        <v>667</v>
      </c>
      <c r="L4" s="32" t="s">
        <v>668</v>
      </c>
      <c r="M4" s="32" t="s">
        <v>1113</v>
      </c>
      <c r="O4" s="32" t="s">
        <v>1115</v>
      </c>
      <c r="P4" s="32" t="s">
        <v>1116</v>
      </c>
      <c r="Q4" s="32" t="s">
        <v>1115</v>
      </c>
      <c r="R4" s="32" t="s">
        <v>1116</v>
      </c>
      <c r="T4" s="32" t="s">
        <v>201</v>
      </c>
      <c r="U4" s="32" t="s">
        <v>205</v>
      </c>
      <c r="V4" s="32" t="s">
        <v>204</v>
      </c>
      <c r="W4" s="32" t="s">
        <v>203</v>
      </c>
      <c r="X4" s="32" t="s">
        <v>202</v>
      </c>
      <c r="Y4" s="32" t="s">
        <v>1130</v>
      </c>
      <c r="Z4" s="32" t="s">
        <v>1131</v>
      </c>
      <c r="AB4" s="32" t="s">
        <v>1115</v>
      </c>
      <c r="AC4" s="32" t="s">
        <v>1116</v>
      </c>
    </row>
    <row r="5" spans="3:32">
      <c r="C5" t="s">
        <v>659</v>
      </c>
      <c r="D5" s="32">
        <f>SUM(E5:I5)</f>
        <v>17</v>
      </c>
      <c r="E5" s="32">
        <f>Sheet1!AT65</f>
        <v>0</v>
      </c>
      <c r="F5" s="32">
        <f>Sheet1!AU65</f>
        <v>0</v>
      </c>
      <c r="G5" s="32">
        <f>Sheet1!AV65</f>
        <v>17</v>
      </c>
      <c r="H5" s="32">
        <f>Sheet1!AW65</f>
        <v>0</v>
      </c>
      <c r="I5" s="32">
        <f>Sheet1!AX65</f>
        <v>0</v>
      </c>
      <c r="J5" s="32" t="b">
        <f>Sheet1!AK63</f>
        <v>1</v>
      </c>
      <c r="K5">
        <f>H5+I5</f>
        <v>0</v>
      </c>
      <c r="L5">
        <f>E5+F5</f>
        <v>0</v>
      </c>
      <c r="M5">
        <f>SUM(E5:G5)</f>
        <v>17</v>
      </c>
      <c r="O5">
        <v>40</v>
      </c>
      <c r="P5">
        <v>25</v>
      </c>
      <c r="Q5">
        <f>(M5/D5)*O5</f>
        <v>40</v>
      </c>
      <c r="R5">
        <f>(M5/D5)*P5</f>
        <v>25</v>
      </c>
      <c r="T5">
        <f>E5*5</f>
        <v>0</v>
      </c>
      <c r="U5">
        <f>F5*4</f>
        <v>0</v>
      </c>
      <c r="V5">
        <f>G5*3</f>
        <v>51</v>
      </c>
      <c r="W5">
        <f>H5*2</f>
        <v>0</v>
      </c>
      <c r="X5">
        <f>I5*1</f>
        <v>0</v>
      </c>
      <c r="Y5">
        <f>D5*5</f>
        <v>85</v>
      </c>
      <c r="Z5">
        <f>SUM(T5:X5)</f>
        <v>51</v>
      </c>
      <c r="AB5" s="156">
        <f>(Z5/Y5)*Q5</f>
        <v>24</v>
      </c>
      <c r="AC5" s="156">
        <f>(Z5/Y5)*R5</f>
        <v>15</v>
      </c>
    </row>
    <row r="6" spans="3:32">
      <c r="C6" t="s">
        <v>660</v>
      </c>
      <c r="D6" s="32">
        <f t="shared" ref="D6:D11" si="0">SUM(E6:I6)</f>
        <v>11</v>
      </c>
      <c r="E6" s="32">
        <f>'Sheet1 (2)'!AT59</f>
        <v>0</v>
      </c>
      <c r="F6" s="32">
        <f>'Sheet1 (2)'!AU59</f>
        <v>0</v>
      </c>
      <c r="G6" s="32">
        <f>'Sheet1 (2)'!AV59</f>
        <v>11</v>
      </c>
      <c r="H6" s="32">
        <f>'Sheet1 (2)'!AW59</f>
        <v>0</v>
      </c>
      <c r="I6" s="32">
        <f>'Sheet1 (2)'!AX59</f>
        <v>0</v>
      </c>
      <c r="J6" s="32" t="b">
        <f>'Sheet1 (2)'!AK57</f>
        <v>1</v>
      </c>
      <c r="K6">
        <f t="shared" ref="K6:K11" si="1">H6+I6</f>
        <v>0</v>
      </c>
      <c r="L6">
        <f t="shared" ref="L6:L11" si="2">E6+F6</f>
        <v>0</v>
      </c>
      <c r="M6">
        <f t="shared" ref="M6:M11" si="3">SUM(E6:G6)</f>
        <v>11</v>
      </c>
      <c r="O6">
        <v>10</v>
      </c>
      <c r="P6">
        <v>15</v>
      </c>
      <c r="Q6">
        <f t="shared" ref="Q6:Q11" si="4">(M6/D6)*O6</f>
        <v>10</v>
      </c>
      <c r="R6">
        <f t="shared" ref="R6:R11" si="5">(M6/D6)*P6</f>
        <v>15</v>
      </c>
      <c r="T6">
        <f t="shared" ref="T6:T11" si="6">E6*5</f>
        <v>0</v>
      </c>
      <c r="U6">
        <f t="shared" ref="U6:U11" si="7">F6*4</f>
        <v>0</v>
      </c>
      <c r="V6">
        <f t="shared" ref="V6:V11" si="8">G6*3</f>
        <v>33</v>
      </c>
      <c r="W6">
        <f t="shared" ref="W6:W11" si="9">H6*2</f>
        <v>0</v>
      </c>
      <c r="X6">
        <f t="shared" ref="X6:X11" si="10">I6*1</f>
        <v>0</v>
      </c>
      <c r="Y6">
        <f t="shared" ref="Y6:Y11" si="11">D6*5</f>
        <v>55</v>
      </c>
      <c r="Z6">
        <f t="shared" ref="Z6:Z11" si="12">SUM(T6:X6)</f>
        <v>33</v>
      </c>
      <c r="AB6" s="156">
        <f t="shared" ref="AB6:AB11" si="13">(Z6/Y6)*Q6</f>
        <v>6</v>
      </c>
      <c r="AC6" s="156">
        <f t="shared" ref="AC6:AC11" si="14">(Z6/Y6)*R6</f>
        <v>9</v>
      </c>
    </row>
    <row r="7" spans="3:32">
      <c r="C7" t="s">
        <v>661</v>
      </c>
      <c r="D7" s="32">
        <f t="shared" si="0"/>
        <v>20</v>
      </c>
      <c r="E7" s="32">
        <f>'Sheet1 (3)'!AT79</f>
        <v>0</v>
      </c>
      <c r="F7" s="32">
        <f>'Sheet1 (3)'!AU79</f>
        <v>0</v>
      </c>
      <c r="G7" s="32">
        <f>'Sheet1 (3)'!AV79</f>
        <v>20</v>
      </c>
      <c r="H7" s="32">
        <f>'Sheet1 (3)'!AW79</f>
        <v>0</v>
      </c>
      <c r="I7" s="32">
        <f>'Sheet1 (3)'!AX79</f>
        <v>0</v>
      </c>
      <c r="J7" s="32" t="b">
        <f>'Sheet1 (3)'!AK77</f>
        <v>1</v>
      </c>
      <c r="K7">
        <f t="shared" si="1"/>
        <v>0</v>
      </c>
      <c r="L7">
        <f t="shared" si="2"/>
        <v>0</v>
      </c>
      <c r="M7">
        <f t="shared" si="3"/>
        <v>20</v>
      </c>
      <c r="O7">
        <v>5</v>
      </c>
      <c r="P7">
        <v>10</v>
      </c>
      <c r="Q7">
        <f t="shared" si="4"/>
        <v>5</v>
      </c>
      <c r="R7">
        <f t="shared" si="5"/>
        <v>10</v>
      </c>
      <c r="T7">
        <f t="shared" si="6"/>
        <v>0</v>
      </c>
      <c r="U7">
        <f t="shared" si="7"/>
        <v>0</v>
      </c>
      <c r="V7">
        <f t="shared" si="8"/>
        <v>60</v>
      </c>
      <c r="W7">
        <f t="shared" si="9"/>
        <v>0</v>
      </c>
      <c r="X7">
        <f t="shared" si="10"/>
        <v>0</v>
      </c>
      <c r="Y7">
        <f t="shared" si="11"/>
        <v>100</v>
      </c>
      <c r="Z7">
        <f t="shared" si="12"/>
        <v>60</v>
      </c>
      <c r="AB7" s="156">
        <f t="shared" si="13"/>
        <v>3</v>
      </c>
      <c r="AC7" s="156">
        <f t="shared" si="14"/>
        <v>6</v>
      </c>
    </row>
    <row r="8" spans="3:32">
      <c r="C8" t="s">
        <v>662</v>
      </c>
      <c r="D8" s="32">
        <f t="shared" si="0"/>
        <v>15</v>
      </c>
      <c r="E8" s="32">
        <f>'Sheet1 (4)'!AT63</f>
        <v>0</v>
      </c>
      <c r="F8" s="32">
        <f>'Sheet1 (4)'!AU63</f>
        <v>0</v>
      </c>
      <c r="G8" s="32">
        <f>'Sheet1 (4)'!AV63</f>
        <v>15</v>
      </c>
      <c r="H8" s="32">
        <f>'Sheet1 (4)'!AW63</f>
        <v>0</v>
      </c>
      <c r="I8" s="32">
        <f>'Sheet1 (4)'!AX63</f>
        <v>0</v>
      </c>
      <c r="J8" s="32" t="b">
        <f>'Sheet1 (4)'!AK61</f>
        <v>1</v>
      </c>
      <c r="K8">
        <f t="shared" si="1"/>
        <v>0</v>
      </c>
      <c r="L8">
        <f t="shared" si="2"/>
        <v>0</v>
      </c>
      <c r="M8">
        <f t="shared" si="3"/>
        <v>15</v>
      </c>
      <c r="O8">
        <v>15</v>
      </c>
      <c r="P8">
        <v>15</v>
      </c>
      <c r="Q8">
        <f t="shared" si="4"/>
        <v>15</v>
      </c>
      <c r="R8">
        <f t="shared" si="5"/>
        <v>15</v>
      </c>
      <c r="T8">
        <f t="shared" si="6"/>
        <v>0</v>
      </c>
      <c r="U8">
        <f t="shared" si="7"/>
        <v>0</v>
      </c>
      <c r="V8">
        <f t="shared" si="8"/>
        <v>45</v>
      </c>
      <c r="W8">
        <f t="shared" si="9"/>
        <v>0</v>
      </c>
      <c r="X8">
        <f t="shared" si="10"/>
        <v>0</v>
      </c>
      <c r="Y8">
        <f t="shared" si="11"/>
        <v>75</v>
      </c>
      <c r="Z8">
        <f t="shared" si="12"/>
        <v>45</v>
      </c>
      <c r="AB8" s="156">
        <f t="shared" si="13"/>
        <v>9</v>
      </c>
      <c r="AC8" s="156">
        <f t="shared" si="14"/>
        <v>9</v>
      </c>
    </row>
    <row r="9" spans="3:32">
      <c r="C9" t="s">
        <v>663</v>
      </c>
      <c r="D9" s="32">
        <f t="shared" si="0"/>
        <v>10</v>
      </c>
      <c r="E9" s="32">
        <f>'Sheet1 (5)'!AT58</f>
        <v>0</v>
      </c>
      <c r="F9" s="32">
        <f>'Sheet1 (5)'!AU58</f>
        <v>0</v>
      </c>
      <c r="G9" s="32">
        <f>'Sheet1 (5)'!AV58</f>
        <v>10</v>
      </c>
      <c r="H9" s="32">
        <f>'Sheet1 (5)'!AW58</f>
        <v>0</v>
      </c>
      <c r="I9" s="32">
        <f>'Sheet1 (5)'!AX58</f>
        <v>0</v>
      </c>
      <c r="J9" s="32" t="b">
        <f>'Sheet1 (5)'!AK56</f>
        <v>1</v>
      </c>
      <c r="K9">
        <f t="shared" si="1"/>
        <v>0</v>
      </c>
      <c r="L9">
        <f t="shared" si="2"/>
        <v>0</v>
      </c>
      <c r="M9">
        <f t="shared" si="3"/>
        <v>10</v>
      </c>
      <c r="O9">
        <v>15</v>
      </c>
      <c r="P9">
        <v>15</v>
      </c>
      <c r="Q9">
        <f t="shared" si="4"/>
        <v>15</v>
      </c>
      <c r="R9">
        <f t="shared" si="5"/>
        <v>15</v>
      </c>
      <c r="T9">
        <f t="shared" si="6"/>
        <v>0</v>
      </c>
      <c r="U9">
        <f t="shared" si="7"/>
        <v>0</v>
      </c>
      <c r="V9">
        <f t="shared" si="8"/>
        <v>30</v>
      </c>
      <c r="W9">
        <f t="shared" si="9"/>
        <v>0</v>
      </c>
      <c r="X9">
        <f t="shared" si="10"/>
        <v>0</v>
      </c>
      <c r="Y9">
        <f t="shared" si="11"/>
        <v>50</v>
      </c>
      <c r="Z9">
        <f t="shared" si="12"/>
        <v>30</v>
      </c>
      <c r="AB9" s="156">
        <f t="shared" si="13"/>
        <v>9</v>
      </c>
      <c r="AC9" s="156">
        <f t="shared" si="14"/>
        <v>9</v>
      </c>
    </row>
    <row r="10" spans="3:32">
      <c r="C10" t="s">
        <v>664</v>
      </c>
      <c r="D10" s="32">
        <f t="shared" si="0"/>
        <v>16</v>
      </c>
      <c r="E10" s="32">
        <f>'Sheet1 (6)'!AT64</f>
        <v>0</v>
      </c>
      <c r="F10" s="32">
        <f>'Sheet1 (6)'!AU64</f>
        <v>0</v>
      </c>
      <c r="G10" s="32">
        <f>'Sheet1 (6)'!AV64</f>
        <v>16</v>
      </c>
      <c r="H10" s="32">
        <f>'Sheet1 (6)'!AW64</f>
        <v>0</v>
      </c>
      <c r="I10" s="32">
        <f>'Sheet1 (6)'!AX64</f>
        <v>0</v>
      </c>
      <c r="J10" s="32" t="b">
        <f>'Sheet1 (6)'!AK62</f>
        <v>1</v>
      </c>
      <c r="K10">
        <f t="shared" si="1"/>
        <v>0</v>
      </c>
      <c r="L10">
        <f t="shared" si="2"/>
        <v>0</v>
      </c>
      <c r="M10">
        <f t="shared" si="3"/>
        <v>16</v>
      </c>
      <c r="O10">
        <v>10</v>
      </c>
      <c r="P10">
        <v>10</v>
      </c>
      <c r="Q10">
        <f t="shared" si="4"/>
        <v>10</v>
      </c>
      <c r="R10">
        <f t="shared" si="5"/>
        <v>10</v>
      </c>
      <c r="T10">
        <f t="shared" si="6"/>
        <v>0</v>
      </c>
      <c r="U10">
        <f t="shared" si="7"/>
        <v>0</v>
      </c>
      <c r="V10">
        <f t="shared" si="8"/>
        <v>48</v>
      </c>
      <c r="W10">
        <f t="shared" si="9"/>
        <v>0</v>
      </c>
      <c r="X10">
        <f t="shared" si="10"/>
        <v>0</v>
      </c>
      <c r="Y10">
        <f t="shared" si="11"/>
        <v>80</v>
      </c>
      <c r="Z10">
        <f t="shared" si="12"/>
        <v>48</v>
      </c>
      <c r="AB10" s="156">
        <f t="shared" si="13"/>
        <v>6</v>
      </c>
      <c r="AC10" s="156">
        <f t="shared" si="14"/>
        <v>6</v>
      </c>
    </row>
    <row r="11" spans="3:32">
      <c r="C11" t="s">
        <v>665</v>
      </c>
      <c r="D11" s="32">
        <f t="shared" si="0"/>
        <v>9</v>
      </c>
      <c r="E11" s="32">
        <f>'Sheet1 (7)'!AT57</f>
        <v>0</v>
      </c>
      <c r="F11" s="32">
        <f>'Sheet1 (7)'!AU57</f>
        <v>0</v>
      </c>
      <c r="G11" s="32">
        <f>'Sheet1 (7)'!AV57</f>
        <v>9</v>
      </c>
      <c r="H11" s="32">
        <f>'Sheet1 (7)'!AW57</f>
        <v>0</v>
      </c>
      <c r="I11" s="32">
        <f>'Sheet1 (7)'!AX57</f>
        <v>0</v>
      </c>
      <c r="J11" s="32" t="b">
        <f>'Sheet1 (7)'!AK55</f>
        <v>1</v>
      </c>
      <c r="K11">
        <f t="shared" si="1"/>
        <v>0</v>
      </c>
      <c r="L11">
        <f t="shared" si="2"/>
        <v>0</v>
      </c>
      <c r="M11">
        <f t="shared" si="3"/>
        <v>9</v>
      </c>
      <c r="O11">
        <v>5</v>
      </c>
      <c r="P11">
        <v>10</v>
      </c>
      <c r="Q11">
        <f t="shared" si="4"/>
        <v>5</v>
      </c>
      <c r="R11">
        <f t="shared" si="5"/>
        <v>10</v>
      </c>
      <c r="T11">
        <f t="shared" si="6"/>
        <v>0</v>
      </c>
      <c r="U11">
        <f t="shared" si="7"/>
        <v>0</v>
      </c>
      <c r="V11">
        <f t="shared" si="8"/>
        <v>27</v>
      </c>
      <c r="W11">
        <f t="shared" si="9"/>
        <v>0</v>
      </c>
      <c r="X11">
        <f t="shared" si="10"/>
        <v>0</v>
      </c>
      <c r="Y11">
        <f t="shared" si="11"/>
        <v>45</v>
      </c>
      <c r="Z11">
        <f t="shared" si="12"/>
        <v>27</v>
      </c>
      <c r="AB11" s="156">
        <f t="shared" si="13"/>
        <v>3</v>
      </c>
      <c r="AC11" s="156">
        <f t="shared" si="14"/>
        <v>6</v>
      </c>
    </row>
    <row r="12" spans="3:32">
      <c r="AB12" s="156"/>
      <c r="AC12" s="156"/>
    </row>
    <row r="13" spans="3:32">
      <c r="D13" s="32">
        <f>IF(OR(Sheet1!AD63=FALSE,'Sheet1 (2)'!AD57=FALSE,'Sheet1 (3)'!AD77=FALSE,'Sheet1 (4)'!AD61=FALSE,'Sheet1 (5)'!AD56=FALSE,'Sheet1 (6)'!AD62=FALSE,'Sheet1 (7)'!AD55=FALSE),"ERROR",SUM(D5:D11))</f>
        <v>98</v>
      </c>
      <c r="E13" s="32">
        <f t="shared" ref="E13:I13" si="15">SUM(E5:E11)</f>
        <v>0</v>
      </c>
      <c r="F13" s="32">
        <f t="shared" si="15"/>
        <v>0</v>
      </c>
      <c r="G13" s="32">
        <f t="shared" si="15"/>
        <v>98</v>
      </c>
      <c r="H13" s="32">
        <f t="shared" si="15"/>
        <v>0</v>
      </c>
      <c r="I13" s="32">
        <f t="shared" si="15"/>
        <v>0</v>
      </c>
      <c r="J13" s="32"/>
      <c r="K13" s="32">
        <f>SUM(K5:K11)</f>
        <v>0</v>
      </c>
      <c r="L13" s="32">
        <f>SUM(L5:L11)</f>
        <v>0</v>
      </c>
      <c r="Q13" s="156">
        <f>SUM(Q5:Q11)</f>
        <v>100</v>
      </c>
      <c r="R13" s="156">
        <f>SUM(R5:R11)</f>
        <v>100</v>
      </c>
      <c r="T13" s="156">
        <f t="shared" ref="T13:Z13" si="16">SUM(T5:T11)</f>
        <v>0</v>
      </c>
      <c r="U13" s="156">
        <f t="shared" si="16"/>
        <v>0</v>
      </c>
      <c r="V13" s="156">
        <f t="shared" si="16"/>
        <v>294</v>
      </c>
      <c r="W13" s="156">
        <f t="shared" si="16"/>
        <v>0</v>
      </c>
      <c r="X13" s="156">
        <f t="shared" si="16"/>
        <v>0</v>
      </c>
      <c r="Y13" s="156">
        <f t="shared" si="16"/>
        <v>490</v>
      </c>
      <c r="Z13" s="156">
        <f t="shared" si="16"/>
        <v>294</v>
      </c>
      <c r="AA13" s="156"/>
      <c r="AB13" s="156">
        <f>SUM(AB5:AB11)</f>
        <v>60</v>
      </c>
      <c r="AC13" s="156">
        <f>SUM(AC5:AC11)</f>
        <v>60</v>
      </c>
    </row>
    <row r="14" spans="3:32">
      <c r="G14" s="31">
        <f>ROUND(G13/D13*100,0)</f>
        <v>100</v>
      </c>
      <c r="H14" s="31"/>
      <c r="I14" s="31"/>
      <c r="J14" s="31" t="b">
        <f>IF(AND(J5:J11),TRUE,FALSE)</f>
        <v>1</v>
      </c>
      <c r="K14" s="31">
        <f>ROUND(K13/D13*100,0)</f>
        <v>0</v>
      </c>
      <c r="L14" s="31">
        <f>ROUND(L13/D13*100,0)</f>
        <v>0</v>
      </c>
      <c r="O14" t="str">
        <f>IF(AND(L14=100,G14=0,K14=0),"A",IF(AND(AND(L14&lt;100,L14&gt;79),G14&lt;21,K14=0),"B",IF(AND(AND(L14&lt;80,L14&gt;69),AND(G14&lt;31,G14&gt;20),K14=0),"C",IF(AND(L14+G14=100,K14=0),"D",IF(AND(G14&gt;70,G14&lt;81),"E",IF(G14&lt;71,"F","F"))))))</f>
        <v>D</v>
      </c>
      <c r="AC14" t="str">
        <f>VLOOKUP(AC13,AC25:AD28,2)</f>
        <v>C</v>
      </c>
      <c r="AD14" t="str">
        <f>IF(K13=0,AC14,"F")</f>
        <v>C</v>
      </c>
      <c r="AE14" t="str">
        <f>IF(AND(AD14="A",J14=FALSE),"ERROR",(IF(AND(AD14="B",J14=TRUE),"B+",(IF(AND(AD14="C",J14=TRUE),"C+",(IF(AND(AD14="B",J14=FALSE),"",AD14)))))))</f>
        <v>C+</v>
      </c>
    </row>
    <row r="15" spans="3:32">
      <c r="J15" t="b">
        <f>IF(AND(J5:J11),TRUE,FALSE)</f>
        <v>1</v>
      </c>
      <c r="O15" t="str">
        <f>IF(I13&gt;0,"F",IF(H13&gt;0,"P*","P"))</f>
        <v>P</v>
      </c>
      <c r="AB15">
        <f>IF(AND(Sheet4!S12=6,'Sheet2 (2)'!J14=TRUE),1,0)</f>
        <v>0</v>
      </c>
      <c r="AC15" t="str">
        <f>IF(AB15=0,VLOOKUP(AE14,C54:I60,2),VLOOKUP(AE14,C62:I68,2))</f>
        <v>C+</v>
      </c>
      <c r="AD15" t="str">
        <f>IF(AB15=0,VLOOKUP(AE14,C54:I60,3),VLOOKUP(AE14,C62:I68,3))</f>
        <v xml:space="preserve">60%
(Achieve 100% AL3 and above) </v>
      </c>
      <c r="AE15" t="str">
        <f>IF(AB15=0,VLOOKUP(AE14,C54:I60,4),VLOOKUP(AE14,C62:I68,4))</f>
        <v xml:space="preserve">Pass FA </v>
      </c>
      <c r="AF15" t="str">
        <f>IF(AB15=0,VLOOKUP(AE14,C54:I60,5),VLOOKUP(AE14,C62:I68,5))</f>
        <v xml:space="preserve">Duration of Accreditation:
Duration of accreditation is 3 years (based on student cohort).  
Process of FA Re-application &amp; Compliance Evaluation:
Normal FA and compliance evaluation procedures. </v>
      </c>
    </row>
    <row r="21" spans="3:30">
      <c r="C21" t="s">
        <v>669</v>
      </c>
      <c r="D21" t="s">
        <v>670</v>
      </c>
      <c r="E21" t="s">
        <v>671</v>
      </c>
      <c r="F21" t="s">
        <v>672</v>
      </c>
      <c r="G21" t="s">
        <v>673</v>
      </c>
      <c r="H21" t="s">
        <v>674</v>
      </c>
      <c r="I21" t="s">
        <v>675</v>
      </c>
    </row>
    <row r="22" spans="3:30">
      <c r="C22" t="s">
        <v>691</v>
      </c>
      <c r="D22" t="s">
        <v>692</v>
      </c>
      <c r="E22" t="s">
        <v>956</v>
      </c>
      <c r="F22" t="s">
        <v>959</v>
      </c>
      <c r="G22" t="s">
        <v>694</v>
      </c>
      <c r="H22" t="s">
        <v>695</v>
      </c>
      <c r="I22" t="s">
        <v>687</v>
      </c>
    </row>
    <row r="23" spans="3:30">
      <c r="C23" t="s">
        <v>688</v>
      </c>
      <c r="D23" t="s">
        <v>689</v>
      </c>
      <c r="E23" t="s">
        <v>956</v>
      </c>
      <c r="F23" t="s">
        <v>960</v>
      </c>
      <c r="G23" t="s">
        <v>694</v>
      </c>
      <c r="I23" t="s">
        <v>687</v>
      </c>
    </row>
    <row r="24" spans="3:30">
      <c r="C24" t="s">
        <v>684</v>
      </c>
      <c r="D24" t="s">
        <v>685</v>
      </c>
      <c r="E24" t="s">
        <v>956</v>
      </c>
      <c r="F24" t="s">
        <v>961</v>
      </c>
      <c r="G24" t="s">
        <v>694</v>
      </c>
      <c r="I24" t="s">
        <v>687</v>
      </c>
    </row>
    <row r="25" spans="3:30">
      <c r="C25" t="s">
        <v>681</v>
      </c>
      <c r="D25" t="s">
        <v>682</v>
      </c>
      <c r="E25" s="111" t="s">
        <v>957</v>
      </c>
      <c r="F25" t="s">
        <v>962</v>
      </c>
      <c r="AC25">
        <v>0</v>
      </c>
      <c r="AD25" t="s">
        <v>676</v>
      </c>
    </row>
    <row r="26" spans="3:30">
      <c r="C26" t="s">
        <v>679</v>
      </c>
      <c r="D26" t="s">
        <v>680</v>
      </c>
      <c r="E26" t="s">
        <v>958</v>
      </c>
      <c r="F26" t="s">
        <v>1023</v>
      </c>
      <c r="AC26">
        <v>60</v>
      </c>
      <c r="AD26" t="s">
        <v>684</v>
      </c>
    </row>
    <row r="27" spans="3:30">
      <c r="C27" t="s">
        <v>676</v>
      </c>
      <c r="D27" t="s">
        <v>677</v>
      </c>
      <c r="E27" t="s">
        <v>958</v>
      </c>
      <c r="F27" t="s">
        <v>1022</v>
      </c>
      <c r="AC27">
        <v>70</v>
      </c>
      <c r="AD27" t="s">
        <v>688</v>
      </c>
    </row>
    <row r="28" spans="3:30">
      <c r="AC28">
        <v>80</v>
      </c>
      <c r="AD28" t="s">
        <v>691</v>
      </c>
    </row>
    <row r="29" spans="3:30">
      <c r="C29" t="s">
        <v>676</v>
      </c>
      <c r="E29" t="s">
        <v>968</v>
      </c>
      <c r="F29" t="s">
        <v>1133</v>
      </c>
    </row>
    <row r="30" spans="3:30">
      <c r="C30" t="s">
        <v>966</v>
      </c>
      <c r="E30" t="s">
        <v>967</v>
      </c>
    </row>
    <row r="31" spans="3:30">
      <c r="C31" t="s">
        <v>1132</v>
      </c>
      <c r="E31" t="s">
        <v>1134</v>
      </c>
      <c r="F31" t="s">
        <v>1135</v>
      </c>
    </row>
    <row r="32" spans="3:30">
      <c r="E32" s="111"/>
    </row>
    <row r="37" spans="3:8">
      <c r="C37" t="s">
        <v>669</v>
      </c>
      <c r="D37" t="s">
        <v>670</v>
      </c>
      <c r="E37" t="s">
        <v>671</v>
      </c>
      <c r="F37" t="s">
        <v>672</v>
      </c>
      <c r="G37" t="s">
        <v>673</v>
      </c>
      <c r="H37" t="s">
        <v>674</v>
      </c>
    </row>
    <row r="38" spans="3:8">
      <c r="C38" t="s">
        <v>691</v>
      </c>
      <c r="D38" t="s">
        <v>692</v>
      </c>
      <c r="E38" t="s">
        <v>686</v>
      </c>
      <c r="F38" t="s">
        <v>693</v>
      </c>
      <c r="G38" t="s">
        <v>694</v>
      </c>
      <c r="H38" t="s">
        <v>695</v>
      </c>
    </row>
    <row r="39" spans="3:8">
      <c r="C39" t="s">
        <v>688</v>
      </c>
      <c r="D39" t="s">
        <v>689</v>
      </c>
      <c r="E39" t="s">
        <v>686</v>
      </c>
      <c r="F39" t="s">
        <v>690</v>
      </c>
      <c r="G39" t="s">
        <v>694</v>
      </c>
    </row>
    <row r="40" spans="3:8">
      <c r="C40" t="s">
        <v>684</v>
      </c>
      <c r="D40" t="s">
        <v>685</v>
      </c>
      <c r="E40" t="s">
        <v>686</v>
      </c>
      <c r="F40" t="s">
        <v>699</v>
      </c>
      <c r="G40" t="s">
        <v>694</v>
      </c>
    </row>
    <row r="41" spans="3:8">
      <c r="C41" t="s">
        <v>681</v>
      </c>
      <c r="D41" t="s">
        <v>682</v>
      </c>
      <c r="E41" t="s">
        <v>696</v>
      </c>
      <c r="F41" t="s">
        <v>683</v>
      </c>
    </row>
    <row r="42" spans="3:8">
      <c r="C42" t="s">
        <v>679</v>
      </c>
      <c r="D42" t="s">
        <v>680</v>
      </c>
      <c r="E42" t="s">
        <v>678</v>
      </c>
      <c r="F42" t="s">
        <v>698</v>
      </c>
    </row>
    <row r="43" spans="3:8">
      <c r="C43" t="s">
        <v>676</v>
      </c>
      <c r="D43" t="s">
        <v>677</v>
      </c>
      <c r="E43" t="s">
        <v>678</v>
      </c>
      <c r="F43" t="s">
        <v>697</v>
      </c>
    </row>
    <row r="46" spans="3:8">
      <c r="C46" t="s">
        <v>669</v>
      </c>
      <c r="D46" t="s">
        <v>670</v>
      </c>
    </row>
    <row r="47" spans="3:8">
      <c r="C47">
        <v>50</v>
      </c>
      <c r="D47" t="s">
        <v>1138</v>
      </c>
    </row>
    <row r="48" spans="3:8">
      <c r="C48">
        <v>70</v>
      </c>
      <c r="D48" t="s">
        <v>1137</v>
      </c>
    </row>
    <row r="49" spans="3:32">
      <c r="C49">
        <v>80</v>
      </c>
      <c r="D49" t="s">
        <v>1136</v>
      </c>
    </row>
    <row r="53" spans="3:32">
      <c r="C53" t="s">
        <v>669</v>
      </c>
      <c r="E53" t="s">
        <v>1144</v>
      </c>
      <c r="F53" t="s">
        <v>671</v>
      </c>
      <c r="G53" t="s">
        <v>672</v>
      </c>
      <c r="H53" t="s">
        <v>673</v>
      </c>
      <c r="I53" t="s">
        <v>674</v>
      </c>
      <c r="J53" t="s">
        <v>675</v>
      </c>
    </row>
    <row r="54" spans="3:32" ht="29">
      <c r="C54" t="s">
        <v>691</v>
      </c>
      <c r="D54" t="s">
        <v>691</v>
      </c>
      <c r="E54" s="192" t="s">
        <v>1190</v>
      </c>
      <c r="F54" s="111" t="s">
        <v>1189</v>
      </c>
      <c r="G54" s="111" t="s">
        <v>1191</v>
      </c>
      <c r="H54" s="111" t="s">
        <v>1154</v>
      </c>
      <c r="I54" s="111" t="s">
        <v>1155</v>
      </c>
      <c r="J54" s="111" t="s">
        <v>687</v>
      </c>
      <c r="K54" s="111"/>
      <c r="L54" s="111"/>
      <c r="M54" s="111"/>
      <c r="N54" s="111"/>
      <c r="O54" s="111"/>
      <c r="P54" s="111"/>
      <c r="Q54" s="111"/>
      <c r="R54" s="111"/>
      <c r="S54" s="111"/>
      <c r="T54" s="111"/>
      <c r="U54" s="111"/>
      <c r="V54" s="111"/>
      <c r="W54" s="111"/>
      <c r="X54" s="111"/>
      <c r="Y54" s="111"/>
      <c r="Z54" s="111"/>
      <c r="AA54" s="111"/>
      <c r="AB54" s="111"/>
      <c r="AC54" s="111"/>
      <c r="AD54" s="111"/>
      <c r="AE54" s="111"/>
      <c r="AF54" s="111"/>
    </row>
    <row r="55" spans="3:32" ht="29">
      <c r="C55" t="s">
        <v>688</v>
      </c>
      <c r="D55" s="34" t="s">
        <v>1066</v>
      </c>
      <c r="E55" s="192" t="s">
        <v>1187</v>
      </c>
      <c r="F55" s="111" t="s">
        <v>1283</v>
      </c>
      <c r="G55" s="111" t="s">
        <v>1193</v>
      </c>
      <c r="H55" s="111" t="s">
        <v>1156</v>
      </c>
      <c r="I55" s="111" t="s">
        <v>1147</v>
      </c>
      <c r="J55" s="111" t="s">
        <v>1149</v>
      </c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1"/>
      <c r="Z55" s="111"/>
      <c r="AA55" s="111"/>
      <c r="AB55" s="111"/>
      <c r="AC55" s="111"/>
      <c r="AD55" s="111"/>
      <c r="AE55" s="111"/>
      <c r="AF55" s="111"/>
    </row>
    <row r="56" spans="3:32" ht="29">
      <c r="C56" t="s">
        <v>1255</v>
      </c>
      <c r="D56" t="s">
        <v>1255</v>
      </c>
      <c r="E56" s="192" t="s">
        <v>1188</v>
      </c>
      <c r="F56" s="111" t="s">
        <v>1189</v>
      </c>
      <c r="G56" s="111" t="s">
        <v>1192</v>
      </c>
      <c r="H56" s="111" t="s">
        <v>1156</v>
      </c>
      <c r="I56" s="111" t="s">
        <v>1147</v>
      </c>
      <c r="J56" s="111" t="s">
        <v>1149</v>
      </c>
      <c r="K56" s="111"/>
      <c r="L56" s="111"/>
      <c r="M56" s="111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  <c r="Y56" s="111"/>
      <c r="Z56" s="111"/>
      <c r="AA56" s="111"/>
      <c r="AB56" s="111"/>
      <c r="AC56" s="111"/>
      <c r="AD56" s="111"/>
      <c r="AE56" s="111"/>
      <c r="AF56" s="111"/>
    </row>
    <row r="57" spans="3:32" ht="29">
      <c r="C57" t="s">
        <v>684</v>
      </c>
      <c r="D57" s="34" t="s">
        <v>1066</v>
      </c>
      <c r="E57" s="192" t="s">
        <v>1184</v>
      </c>
      <c r="F57" s="111" t="s">
        <v>1283</v>
      </c>
      <c r="G57" s="111" t="s">
        <v>1195</v>
      </c>
      <c r="H57" s="111" t="s">
        <v>1146</v>
      </c>
      <c r="I57" s="111" t="s">
        <v>1147</v>
      </c>
      <c r="J57" s="111" t="s">
        <v>1148</v>
      </c>
      <c r="K57" s="111"/>
      <c r="L57" s="111"/>
      <c r="M57" s="111"/>
      <c r="N57" s="111"/>
      <c r="O57" s="111"/>
      <c r="P57" s="111"/>
      <c r="Q57" s="111"/>
      <c r="R57" s="111"/>
      <c r="S57" s="111"/>
      <c r="T57" s="111"/>
      <c r="U57" s="111"/>
      <c r="V57" s="111"/>
      <c r="W57" s="111"/>
      <c r="X57" s="111"/>
      <c r="Y57" s="111"/>
      <c r="Z57" s="111"/>
      <c r="AA57" s="111"/>
      <c r="AB57" s="111"/>
      <c r="AC57" s="111"/>
      <c r="AD57" s="111"/>
      <c r="AE57" s="111"/>
      <c r="AF57" s="111"/>
    </row>
    <row r="58" spans="3:32" ht="29">
      <c r="C58" t="s">
        <v>1254</v>
      </c>
      <c r="D58" t="s">
        <v>1254</v>
      </c>
      <c r="E58" s="192" t="s">
        <v>1185</v>
      </c>
      <c r="F58" s="111" t="s">
        <v>1186</v>
      </c>
      <c r="G58" s="111" t="s">
        <v>1194</v>
      </c>
      <c r="H58" s="111" t="s">
        <v>1146</v>
      </c>
      <c r="I58" s="111" t="s">
        <v>1147</v>
      </c>
      <c r="J58" s="111" t="s">
        <v>1148</v>
      </c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</row>
    <row r="59" spans="3:32">
      <c r="C59" t="s">
        <v>1157</v>
      </c>
      <c r="D59" t="s">
        <v>1157</v>
      </c>
      <c r="E59" t="s">
        <v>1182</v>
      </c>
      <c r="F59" s="111" t="s">
        <v>1183</v>
      </c>
      <c r="G59" s="111" t="s">
        <v>1196</v>
      </c>
      <c r="H59" s="111"/>
      <c r="I59" s="111"/>
      <c r="J59" s="111"/>
      <c r="K59" s="111"/>
      <c r="L59" s="111"/>
      <c r="M59" s="111"/>
      <c r="N59" s="111"/>
      <c r="O59" s="111"/>
      <c r="P59" s="111"/>
      <c r="Q59" s="111"/>
      <c r="R59" s="111"/>
      <c r="S59" s="111"/>
      <c r="T59" s="111"/>
      <c r="U59" s="111"/>
      <c r="V59" s="111"/>
      <c r="W59" s="111"/>
      <c r="X59" s="111"/>
      <c r="Y59" s="111"/>
      <c r="Z59" s="111"/>
      <c r="AA59" s="111"/>
      <c r="AB59" s="111"/>
      <c r="AC59" s="111"/>
      <c r="AD59" s="111"/>
      <c r="AE59" s="111"/>
      <c r="AF59" s="111"/>
    </row>
    <row r="60" spans="3:32">
      <c r="C60" t="s">
        <v>676</v>
      </c>
      <c r="D60" t="s">
        <v>676</v>
      </c>
      <c r="E60" t="s">
        <v>1182</v>
      </c>
      <c r="F60" s="111" t="s">
        <v>1183</v>
      </c>
      <c r="G60" s="111" t="s">
        <v>1196</v>
      </c>
      <c r="H60" s="111" t="s">
        <v>687</v>
      </c>
      <c r="I60" s="111" t="s">
        <v>687</v>
      </c>
      <c r="J60" s="111" t="s">
        <v>1145</v>
      </c>
      <c r="K60" s="111"/>
      <c r="L60" s="111"/>
      <c r="M60" s="111"/>
      <c r="N60" s="111"/>
      <c r="O60" s="111"/>
      <c r="P60" s="111"/>
      <c r="Q60" s="111"/>
      <c r="R60" s="111"/>
      <c r="S60" s="111"/>
      <c r="T60" s="111"/>
      <c r="U60" s="111"/>
      <c r="V60" s="111"/>
      <c r="W60" s="111"/>
      <c r="X60" s="111"/>
      <c r="Y60" s="111"/>
      <c r="Z60" s="111"/>
      <c r="AA60" s="111"/>
      <c r="AB60" s="111"/>
      <c r="AC60" s="111"/>
      <c r="AD60" s="111"/>
      <c r="AE60" s="111"/>
      <c r="AF60" s="111"/>
    </row>
    <row r="61" spans="3:32">
      <c r="F61" s="111"/>
    </row>
    <row r="62" spans="3:32" ht="29">
      <c r="C62" t="s">
        <v>691</v>
      </c>
      <c r="D62" t="s">
        <v>691</v>
      </c>
      <c r="E62" s="192" t="s">
        <v>1190</v>
      </c>
      <c r="F62" s="111" t="s">
        <v>1189</v>
      </c>
      <c r="G62" s="111" t="s">
        <v>1191</v>
      </c>
      <c r="H62" s="111" t="s">
        <v>1154</v>
      </c>
      <c r="I62" s="111" t="s">
        <v>1155</v>
      </c>
      <c r="J62" s="111" t="s">
        <v>687</v>
      </c>
      <c r="K62" s="111"/>
      <c r="L62" s="111"/>
      <c r="M62" s="111"/>
    </row>
    <row r="63" spans="3:32" ht="29">
      <c r="C63" t="s">
        <v>688</v>
      </c>
      <c r="D63" t="s">
        <v>688</v>
      </c>
      <c r="E63" s="192" t="s">
        <v>1285</v>
      </c>
      <c r="F63" s="111" t="s">
        <v>1283</v>
      </c>
      <c r="G63" s="111" t="s">
        <v>1193</v>
      </c>
      <c r="H63" s="111" t="s">
        <v>1156</v>
      </c>
      <c r="I63" s="111" t="s">
        <v>1147</v>
      </c>
      <c r="J63" s="111" t="s">
        <v>1149</v>
      </c>
      <c r="K63" s="111"/>
      <c r="L63" s="111"/>
      <c r="M63" s="111"/>
    </row>
    <row r="64" spans="3:32" ht="29">
      <c r="C64" t="s">
        <v>1255</v>
      </c>
      <c r="D64" t="s">
        <v>688</v>
      </c>
      <c r="E64" s="192" t="s">
        <v>1285</v>
      </c>
      <c r="F64" s="111" t="s">
        <v>1189</v>
      </c>
      <c r="G64" s="111" t="s">
        <v>1192</v>
      </c>
      <c r="H64" s="111" t="s">
        <v>1156</v>
      </c>
      <c r="I64" s="111" t="s">
        <v>1147</v>
      </c>
      <c r="J64" s="111" t="s">
        <v>1149</v>
      </c>
      <c r="K64" s="111"/>
      <c r="L64" s="111"/>
      <c r="M64" s="111"/>
    </row>
    <row r="65" spans="3:13" ht="29">
      <c r="C65" t="s">
        <v>684</v>
      </c>
      <c r="D65" t="s">
        <v>684</v>
      </c>
      <c r="E65" s="192" t="s">
        <v>1286</v>
      </c>
      <c r="F65" s="111" t="s">
        <v>1283</v>
      </c>
      <c r="G65" s="111" t="s">
        <v>1195</v>
      </c>
      <c r="H65" s="111" t="s">
        <v>1146</v>
      </c>
      <c r="I65" s="111" t="s">
        <v>1147</v>
      </c>
      <c r="J65" s="111" t="s">
        <v>1148</v>
      </c>
      <c r="K65" s="111"/>
      <c r="L65" s="111"/>
      <c r="M65" s="111"/>
    </row>
    <row r="66" spans="3:13" ht="29">
      <c r="C66" t="s">
        <v>1254</v>
      </c>
      <c r="D66" t="s">
        <v>684</v>
      </c>
      <c r="E66" s="192" t="s">
        <v>1286</v>
      </c>
      <c r="F66" s="111" t="s">
        <v>1186</v>
      </c>
      <c r="G66" s="111" t="s">
        <v>1194</v>
      </c>
      <c r="H66" s="111" t="s">
        <v>1146</v>
      </c>
      <c r="I66" s="111" t="s">
        <v>1147</v>
      </c>
      <c r="J66" s="111" t="s">
        <v>1148</v>
      </c>
      <c r="K66" s="111"/>
      <c r="L66" s="111"/>
      <c r="M66" s="111"/>
    </row>
    <row r="67" spans="3:13">
      <c r="C67" t="s">
        <v>1157</v>
      </c>
      <c r="D67" t="s">
        <v>1157</v>
      </c>
      <c r="E67" t="s">
        <v>1182</v>
      </c>
      <c r="F67" s="111" t="s">
        <v>1183</v>
      </c>
      <c r="G67" s="111" t="s">
        <v>1196</v>
      </c>
      <c r="H67" s="111"/>
      <c r="I67" s="111"/>
      <c r="J67" s="111"/>
      <c r="K67" s="111"/>
      <c r="L67" s="111"/>
      <c r="M67" s="111"/>
    </row>
    <row r="68" spans="3:13">
      <c r="C68" t="s">
        <v>676</v>
      </c>
      <c r="D68" t="s">
        <v>676</v>
      </c>
      <c r="E68" t="s">
        <v>1182</v>
      </c>
      <c r="F68" s="111" t="s">
        <v>1183</v>
      </c>
      <c r="G68" s="111" t="s">
        <v>1196</v>
      </c>
      <c r="H68" s="111" t="s">
        <v>687</v>
      </c>
      <c r="I68" s="111" t="s">
        <v>687</v>
      </c>
      <c r="J68" s="111" t="s">
        <v>1145</v>
      </c>
      <c r="K68" s="111"/>
      <c r="L68" s="111"/>
      <c r="M68" s="111"/>
    </row>
    <row r="69" spans="3:13">
      <c r="F69" s="111"/>
    </row>
    <row r="70" spans="3:13">
      <c r="F70" s="111"/>
    </row>
    <row r="71" spans="3:13">
      <c r="F71" s="111"/>
    </row>
    <row r="72" spans="3:13">
      <c r="F72" s="111"/>
    </row>
    <row r="73" spans="3:13">
      <c r="F73" s="111"/>
    </row>
    <row r="74" spans="3:13">
      <c r="F74" s="111"/>
    </row>
    <row r="75" spans="3:13">
      <c r="C75">
        <v>80</v>
      </c>
      <c r="D75" t="s">
        <v>691</v>
      </c>
    </row>
    <row r="76" spans="3:13">
      <c r="C76">
        <v>70</v>
      </c>
      <c r="D76" t="s">
        <v>688</v>
      </c>
    </row>
    <row r="77" spans="3:13">
      <c r="C77">
        <v>60</v>
      </c>
      <c r="D77" t="s">
        <v>684</v>
      </c>
    </row>
    <row r="78" spans="3:13">
      <c r="C78">
        <v>0</v>
      </c>
      <c r="D78" t="s">
        <v>676</v>
      </c>
    </row>
    <row r="85" spans="3:3">
      <c r="C85" t="s">
        <v>1153</v>
      </c>
    </row>
    <row r="88" spans="3:3">
      <c r="C88" t="s">
        <v>1150</v>
      </c>
    </row>
    <row r="89" spans="3:3">
      <c r="C89" t="s">
        <v>1151</v>
      </c>
    </row>
    <row r="90" spans="3:3">
      <c r="C90" t="s">
        <v>1152</v>
      </c>
    </row>
  </sheetData>
  <sheetProtection algorithmName="SHA-512" hashValue="ErazignldSXJnWFEL0fsfNRxtCZgh7KmaQpC3SNcAV8PtUlFGtPKXpij+ILR8d0KzFMZDoPnlPvvLQzPmmHWXg==" saltValue="fctM/2ucLyBwpu/oJzGaww==" spinCount="100000" sheet="1" objects="1" scenarios="1" selectLockedCells="1" selectUnlockedCells="1"/>
  <pageMargins left="0.7" right="0.7" top="0.75" bottom="0.75" header="0.3" footer="0.3"/>
  <pageSetup paperSize="9" orientation="portrait" horizontalDpi="1200" verticalDpi="12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B2"/>
  <sheetViews>
    <sheetView showRowColHeaders="0" workbookViewId="0">
      <selection activeCell="I22" sqref="I22"/>
    </sheetView>
  </sheetViews>
  <sheetFormatPr defaultRowHeight="14.5"/>
  <sheetData>
    <row r="2" spans="2:2">
      <c r="B2" s="2" t="s">
        <v>1284</v>
      </c>
    </row>
  </sheetData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B2:K60"/>
  <sheetViews>
    <sheetView showGridLines="0" showRowColHeaders="0" zoomScaleNormal="100" workbookViewId="0"/>
  </sheetViews>
  <sheetFormatPr defaultRowHeight="14.5"/>
  <cols>
    <col min="1" max="1" width="3.90625" customWidth="1"/>
    <col min="12" max="12" width="3.08984375" customWidth="1"/>
  </cols>
  <sheetData>
    <row r="2" spans="2:11">
      <c r="B2" s="2" t="s">
        <v>1270</v>
      </c>
    </row>
    <row r="3" spans="2:11" ht="15" thickBot="1"/>
    <row r="4" spans="2:11">
      <c r="B4" s="673"/>
      <c r="C4" s="674"/>
      <c r="D4" s="674"/>
      <c r="E4" s="674"/>
      <c r="F4" s="674"/>
      <c r="G4" s="674"/>
      <c r="H4" s="674"/>
      <c r="I4" s="674"/>
      <c r="J4" s="674"/>
      <c r="K4" s="675"/>
    </row>
    <row r="5" spans="2:11">
      <c r="B5" s="676"/>
      <c r="C5" s="677"/>
      <c r="D5" s="677"/>
      <c r="E5" s="677"/>
      <c r="F5" s="677"/>
      <c r="G5" s="677"/>
      <c r="H5" s="677"/>
      <c r="I5" s="677"/>
      <c r="J5" s="677"/>
      <c r="K5" s="678"/>
    </row>
    <row r="6" spans="2:11">
      <c r="B6" s="676"/>
      <c r="C6" s="677"/>
      <c r="D6" s="677"/>
      <c r="E6" s="677"/>
      <c r="F6" s="677"/>
      <c r="G6" s="677"/>
      <c r="H6" s="677"/>
      <c r="I6" s="677"/>
      <c r="J6" s="677"/>
      <c r="K6" s="678"/>
    </row>
    <row r="7" spans="2:11">
      <c r="B7" s="676"/>
      <c r="C7" s="677"/>
      <c r="D7" s="677"/>
      <c r="E7" s="677"/>
      <c r="F7" s="677"/>
      <c r="G7" s="677"/>
      <c r="H7" s="677"/>
      <c r="I7" s="677"/>
      <c r="J7" s="677"/>
      <c r="K7" s="678"/>
    </row>
    <row r="8" spans="2:11">
      <c r="B8" s="676"/>
      <c r="C8" s="677"/>
      <c r="D8" s="677"/>
      <c r="E8" s="677"/>
      <c r="F8" s="677"/>
      <c r="G8" s="677"/>
      <c r="H8" s="677"/>
      <c r="I8" s="677"/>
      <c r="J8" s="677"/>
      <c r="K8" s="678"/>
    </row>
    <row r="9" spans="2:11">
      <c r="B9" s="676"/>
      <c r="C9" s="677"/>
      <c r="D9" s="677"/>
      <c r="E9" s="677"/>
      <c r="F9" s="677"/>
      <c r="G9" s="677"/>
      <c r="H9" s="677"/>
      <c r="I9" s="677"/>
      <c r="J9" s="677"/>
      <c r="K9" s="678"/>
    </row>
    <row r="10" spans="2:11">
      <c r="B10" s="676"/>
      <c r="C10" s="677"/>
      <c r="D10" s="677"/>
      <c r="E10" s="677"/>
      <c r="F10" s="677"/>
      <c r="G10" s="677"/>
      <c r="H10" s="677"/>
      <c r="I10" s="677"/>
      <c r="J10" s="677"/>
      <c r="K10" s="678"/>
    </row>
    <row r="11" spans="2:11">
      <c r="B11" s="676"/>
      <c r="C11" s="677"/>
      <c r="D11" s="677"/>
      <c r="E11" s="677"/>
      <c r="F11" s="677"/>
      <c r="G11" s="677"/>
      <c r="H11" s="677"/>
      <c r="I11" s="677"/>
      <c r="J11" s="677"/>
      <c r="K11" s="678"/>
    </row>
    <row r="12" spans="2:11">
      <c r="B12" s="676"/>
      <c r="C12" s="677"/>
      <c r="D12" s="677"/>
      <c r="E12" s="677"/>
      <c r="F12" s="677"/>
      <c r="G12" s="677"/>
      <c r="H12" s="677"/>
      <c r="I12" s="677"/>
      <c r="J12" s="677"/>
      <c r="K12" s="678"/>
    </row>
    <row r="13" spans="2:11">
      <c r="B13" s="676"/>
      <c r="C13" s="677"/>
      <c r="D13" s="677"/>
      <c r="E13" s="677"/>
      <c r="F13" s="677"/>
      <c r="G13" s="677"/>
      <c r="H13" s="677"/>
      <c r="I13" s="677"/>
      <c r="J13" s="677"/>
      <c r="K13" s="678"/>
    </row>
    <row r="14" spans="2:11">
      <c r="B14" s="676"/>
      <c r="C14" s="677"/>
      <c r="D14" s="677"/>
      <c r="E14" s="677"/>
      <c r="F14" s="677"/>
      <c r="G14" s="677"/>
      <c r="H14" s="677"/>
      <c r="I14" s="677"/>
      <c r="J14" s="677"/>
      <c r="K14" s="678"/>
    </row>
    <row r="15" spans="2:11">
      <c r="B15" s="676"/>
      <c r="C15" s="677"/>
      <c r="D15" s="677"/>
      <c r="E15" s="677"/>
      <c r="F15" s="677"/>
      <c r="G15" s="677"/>
      <c r="H15" s="677"/>
      <c r="I15" s="677"/>
      <c r="J15" s="677"/>
      <c r="K15" s="678"/>
    </row>
    <row r="16" spans="2:11">
      <c r="B16" s="676"/>
      <c r="C16" s="677"/>
      <c r="D16" s="677"/>
      <c r="E16" s="677"/>
      <c r="F16" s="677"/>
      <c r="G16" s="677"/>
      <c r="H16" s="677"/>
      <c r="I16" s="677"/>
      <c r="J16" s="677"/>
      <c r="K16" s="678"/>
    </row>
    <row r="17" spans="2:11">
      <c r="B17" s="676"/>
      <c r="C17" s="677"/>
      <c r="D17" s="677"/>
      <c r="E17" s="677"/>
      <c r="F17" s="677"/>
      <c r="G17" s="677"/>
      <c r="H17" s="677"/>
      <c r="I17" s="677"/>
      <c r="J17" s="677"/>
      <c r="K17" s="678"/>
    </row>
    <row r="18" spans="2:11">
      <c r="B18" s="676"/>
      <c r="C18" s="677"/>
      <c r="D18" s="677"/>
      <c r="E18" s="677"/>
      <c r="F18" s="677"/>
      <c r="G18" s="677"/>
      <c r="H18" s="677"/>
      <c r="I18" s="677"/>
      <c r="J18" s="677"/>
      <c r="K18" s="678"/>
    </row>
    <row r="19" spans="2:11">
      <c r="B19" s="676"/>
      <c r="C19" s="677"/>
      <c r="D19" s="677"/>
      <c r="E19" s="677"/>
      <c r="F19" s="677"/>
      <c r="G19" s="677"/>
      <c r="H19" s="677"/>
      <c r="I19" s="677"/>
      <c r="J19" s="677"/>
      <c r="K19" s="678"/>
    </row>
    <row r="20" spans="2:11">
      <c r="B20" s="676"/>
      <c r="C20" s="677"/>
      <c r="D20" s="677"/>
      <c r="E20" s="677"/>
      <c r="F20" s="677"/>
      <c r="G20" s="677"/>
      <c r="H20" s="677"/>
      <c r="I20" s="677"/>
      <c r="J20" s="677"/>
      <c r="K20" s="678"/>
    </row>
    <row r="21" spans="2:11">
      <c r="B21" s="676"/>
      <c r="C21" s="677"/>
      <c r="D21" s="677"/>
      <c r="E21" s="677"/>
      <c r="F21" s="677"/>
      <c r="G21" s="677"/>
      <c r="H21" s="677"/>
      <c r="I21" s="677"/>
      <c r="J21" s="677"/>
      <c r="K21" s="678"/>
    </row>
    <row r="22" spans="2:11">
      <c r="B22" s="676"/>
      <c r="C22" s="677"/>
      <c r="D22" s="677"/>
      <c r="E22" s="677"/>
      <c r="F22" s="677"/>
      <c r="G22" s="677"/>
      <c r="H22" s="677"/>
      <c r="I22" s="677"/>
      <c r="J22" s="677"/>
      <c r="K22" s="678"/>
    </row>
    <row r="23" spans="2:11">
      <c r="B23" s="676"/>
      <c r="C23" s="677"/>
      <c r="D23" s="677"/>
      <c r="E23" s="677"/>
      <c r="F23" s="677"/>
      <c r="G23" s="677"/>
      <c r="H23" s="677"/>
      <c r="I23" s="677"/>
      <c r="J23" s="677"/>
      <c r="K23" s="678"/>
    </row>
    <row r="24" spans="2:11">
      <c r="B24" s="676"/>
      <c r="C24" s="677"/>
      <c r="D24" s="677"/>
      <c r="E24" s="677"/>
      <c r="F24" s="677"/>
      <c r="G24" s="677"/>
      <c r="H24" s="677"/>
      <c r="I24" s="677"/>
      <c r="J24" s="677"/>
      <c r="K24" s="678"/>
    </row>
    <row r="25" spans="2:11">
      <c r="B25" s="676"/>
      <c r="C25" s="677"/>
      <c r="D25" s="677"/>
      <c r="E25" s="677"/>
      <c r="F25" s="677"/>
      <c r="G25" s="677"/>
      <c r="H25" s="677"/>
      <c r="I25" s="677"/>
      <c r="J25" s="677"/>
      <c r="K25" s="678"/>
    </row>
    <row r="26" spans="2:11">
      <c r="B26" s="676"/>
      <c r="C26" s="677"/>
      <c r="D26" s="677"/>
      <c r="E26" s="677"/>
      <c r="F26" s="677"/>
      <c r="G26" s="677"/>
      <c r="H26" s="677"/>
      <c r="I26" s="677"/>
      <c r="J26" s="677"/>
      <c r="K26" s="678"/>
    </row>
    <row r="27" spans="2:11">
      <c r="B27" s="676"/>
      <c r="C27" s="677"/>
      <c r="D27" s="677"/>
      <c r="E27" s="677"/>
      <c r="F27" s="677"/>
      <c r="G27" s="677"/>
      <c r="H27" s="677"/>
      <c r="I27" s="677"/>
      <c r="J27" s="677"/>
      <c r="K27" s="678"/>
    </row>
    <row r="28" spans="2:11">
      <c r="B28" s="676"/>
      <c r="C28" s="677"/>
      <c r="D28" s="677"/>
      <c r="E28" s="677"/>
      <c r="F28" s="677"/>
      <c r="G28" s="677"/>
      <c r="H28" s="677"/>
      <c r="I28" s="677"/>
      <c r="J28" s="677"/>
      <c r="K28" s="678"/>
    </row>
    <row r="29" spans="2:11">
      <c r="B29" s="676"/>
      <c r="C29" s="677"/>
      <c r="D29" s="677"/>
      <c r="E29" s="677"/>
      <c r="F29" s="677"/>
      <c r="G29" s="677"/>
      <c r="H29" s="677"/>
      <c r="I29" s="677"/>
      <c r="J29" s="677"/>
      <c r="K29" s="678"/>
    </row>
    <row r="30" spans="2:11">
      <c r="B30" s="676"/>
      <c r="C30" s="677"/>
      <c r="D30" s="677"/>
      <c r="E30" s="677"/>
      <c r="F30" s="677"/>
      <c r="G30" s="677"/>
      <c r="H30" s="677"/>
      <c r="I30" s="677"/>
      <c r="J30" s="677"/>
      <c r="K30" s="678"/>
    </row>
    <row r="31" spans="2:11">
      <c r="B31" s="676"/>
      <c r="C31" s="677"/>
      <c r="D31" s="677"/>
      <c r="E31" s="677"/>
      <c r="F31" s="677"/>
      <c r="G31" s="677"/>
      <c r="H31" s="677"/>
      <c r="I31" s="677"/>
      <c r="J31" s="677"/>
      <c r="K31" s="678"/>
    </row>
    <row r="32" spans="2:11">
      <c r="B32" s="676"/>
      <c r="C32" s="677"/>
      <c r="D32" s="677"/>
      <c r="E32" s="677"/>
      <c r="F32" s="677"/>
      <c r="G32" s="677"/>
      <c r="H32" s="677"/>
      <c r="I32" s="677"/>
      <c r="J32" s="677"/>
      <c r="K32" s="678"/>
    </row>
    <row r="33" spans="2:11">
      <c r="B33" s="676"/>
      <c r="C33" s="677"/>
      <c r="D33" s="677"/>
      <c r="E33" s="677"/>
      <c r="F33" s="677"/>
      <c r="G33" s="677"/>
      <c r="H33" s="677"/>
      <c r="I33" s="677"/>
      <c r="J33" s="677"/>
      <c r="K33" s="678"/>
    </row>
    <row r="34" spans="2:11">
      <c r="B34" s="676"/>
      <c r="C34" s="677"/>
      <c r="D34" s="677"/>
      <c r="E34" s="677"/>
      <c r="F34" s="677"/>
      <c r="G34" s="677"/>
      <c r="H34" s="677"/>
      <c r="I34" s="677"/>
      <c r="J34" s="677"/>
      <c r="K34" s="678"/>
    </row>
    <row r="35" spans="2:11">
      <c r="B35" s="676"/>
      <c r="C35" s="677"/>
      <c r="D35" s="677"/>
      <c r="E35" s="677"/>
      <c r="F35" s="677"/>
      <c r="G35" s="677"/>
      <c r="H35" s="677"/>
      <c r="I35" s="677"/>
      <c r="J35" s="677"/>
      <c r="K35" s="678"/>
    </row>
    <row r="36" spans="2:11">
      <c r="B36" s="676"/>
      <c r="C36" s="677"/>
      <c r="D36" s="677"/>
      <c r="E36" s="677"/>
      <c r="F36" s="677"/>
      <c r="G36" s="677"/>
      <c r="H36" s="677"/>
      <c r="I36" s="677"/>
      <c r="J36" s="677"/>
      <c r="K36" s="678"/>
    </row>
    <row r="37" spans="2:11">
      <c r="B37" s="676"/>
      <c r="C37" s="677"/>
      <c r="D37" s="677"/>
      <c r="E37" s="677"/>
      <c r="F37" s="677"/>
      <c r="G37" s="677"/>
      <c r="H37" s="677"/>
      <c r="I37" s="677"/>
      <c r="J37" s="677"/>
      <c r="K37" s="678"/>
    </row>
    <row r="38" spans="2:11">
      <c r="B38" s="676"/>
      <c r="C38" s="677"/>
      <c r="D38" s="677"/>
      <c r="E38" s="677"/>
      <c r="F38" s="677"/>
      <c r="G38" s="677"/>
      <c r="H38" s="677"/>
      <c r="I38" s="677"/>
      <c r="J38" s="677"/>
      <c r="K38" s="678"/>
    </row>
    <row r="39" spans="2:11">
      <c r="B39" s="676"/>
      <c r="C39" s="677"/>
      <c r="D39" s="677"/>
      <c r="E39" s="677"/>
      <c r="F39" s="677"/>
      <c r="G39" s="677"/>
      <c r="H39" s="677"/>
      <c r="I39" s="677"/>
      <c r="J39" s="677"/>
      <c r="K39" s="678"/>
    </row>
    <row r="40" spans="2:11">
      <c r="B40" s="676"/>
      <c r="C40" s="677"/>
      <c r="D40" s="677"/>
      <c r="E40" s="677"/>
      <c r="F40" s="677"/>
      <c r="G40" s="677"/>
      <c r="H40" s="677"/>
      <c r="I40" s="677"/>
      <c r="J40" s="677"/>
      <c r="K40" s="678"/>
    </row>
    <row r="41" spans="2:11">
      <c r="B41" s="676"/>
      <c r="C41" s="677"/>
      <c r="D41" s="677"/>
      <c r="E41" s="677"/>
      <c r="F41" s="677"/>
      <c r="G41" s="677"/>
      <c r="H41" s="677"/>
      <c r="I41" s="677"/>
      <c r="J41" s="677"/>
      <c r="K41" s="678"/>
    </row>
    <row r="42" spans="2:11">
      <c r="B42" s="676"/>
      <c r="C42" s="677"/>
      <c r="D42" s="677"/>
      <c r="E42" s="677"/>
      <c r="F42" s="677"/>
      <c r="G42" s="677"/>
      <c r="H42" s="677"/>
      <c r="I42" s="677"/>
      <c r="J42" s="677"/>
      <c r="K42" s="678"/>
    </row>
    <row r="43" spans="2:11">
      <c r="B43" s="676"/>
      <c r="C43" s="677"/>
      <c r="D43" s="677"/>
      <c r="E43" s="677"/>
      <c r="F43" s="677"/>
      <c r="G43" s="677"/>
      <c r="H43" s="677"/>
      <c r="I43" s="677"/>
      <c r="J43" s="677"/>
      <c r="K43" s="678"/>
    </row>
    <row r="44" spans="2:11">
      <c r="B44" s="676"/>
      <c r="C44" s="677"/>
      <c r="D44" s="677"/>
      <c r="E44" s="677"/>
      <c r="F44" s="677"/>
      <c r="G44" s="677"/>
      <c r="H44" s="677"/>
      <c r="I44" s="677"/>
      <c r="J44" s="677"/>
      <c r="K44" s="678"/>
    </row>
    <row r="45" spans="2:11">
      <c r="B45" s="676"/>
      <c r="C45" s="677"/>
      <c r="D45" s="677"/>
      <c r="E45" s="677"/>
      <c r="F45" s="677"/>
      <c r="G45" s="677"/>
      <c r="H45" s="677"/>
      <c r="I45" s="677"/>
      <c r="J45" s="677"/>
      <c r="K45" s="678"/>
    </row>
    <row r="46" spans="2:11">
      <c r="B46" s="676"/>
      <c r="C46" s="677"/>
      <c r="D46" s="677"/>
      <c r="E46" s="677"/>
      <c r="F46" s="677"/>
      <c r="G46" s="677"/>
      <c r="H46" s="677"/>
      <c r="I46" s="677"/>
      <c r="J46" s="677"/>
      <c r="K46" s="678"/>
    </row>
    <row r="47" spans="2:11">
      <c r="B47" s="676"/>
      <c r="C47" s="677"/>
      <c r="D47" s="677"/>
      <c r="E47" s="677"/>
      <c r="F47" s="677"/>
      <c r="G47" s="677"/>
      <c r="H47" s="677"/>
      <c r="I47" s="677"/>
      <c r="J47" s="677"/>
      <c r="K47" s="678"/>
    </row>
    <row r="48" spans="2:11">
      <c r="B48" s="676"/>
      <c r="C48" s="677"/>
      <c r="D48" s="677"/>
      <c r="E48" s="677"/>
      <c r="F48" s="677"/>
      <c r="G48" s="677"/>
      <c r="H48" s="677"/>
      <c r="I48" s="677"/>
      <c r="J48" s="677"/>
      <c r="K48" s="678"/>
    </row>
    <row r="49" spans="2:11">
      <c r="B49" s="676"/>
      <c r="C49" s="677"/>
      <c r="D49" s="677"/>
      <c r="E49" s="677"/>
      <c r="F49" s="677"/>
      <c r="G49" s="677"/>
      <c r="H49" s="677"/>
      <c r="I49" s="677"/>
      <c r="J49" s="677"/>
      <c r="K49" s="678"/>
    </row>
    <row r="50" spans="2:11">
      <c r="B50" s="676"/>
      <c r="C50" s="677"/>
      <c r="D50" s="677"/>
      <c r="E50" s="677"/>
      <c r="F50" s="677"/>
      <c r="G50" s="677"/>
      <c r="H50" s="677"/>
      <c r="I50" s="677"/>
      <c r="J50" s="677"/>
      <c r="K50" s="678"/>
    </row>
    <row r="51" spans="2:11">
      <c r="B51" s="676"/>
      <c r="C51" s="677"/>
      <c r="D51" s="677"/>
      <c r="E51" s="677"/>
      <c r="F51" s="677"/>
      <c r="G51" s="677"/>
      <c r="H51" s="677"/>
      <c r="I51" s="677"/>
      <c r="J51" s="677"/>
      <c r="K51" s="678"/>
    </row>
    <row r="52" spans="2:11">
      <c r="B52" s="676"/>
      <c r="C52" s="677"/>
      <c r="D52" s="677"/>
      <c r="E52" s="677"/>
      <c r="F52" s="677"/>
      <c r="G52" s="677"/>
      <c r="H52" s="677"/>
      <c r="I52" s="677"/>
      <c r="J52" s="677"/>
      <c r="K52" s="678"/>
    </row>
    <row r="53" spans="2:11">
      <c r="B53" s="676"/>
      <c r="C53" s="677"/>
      <c r="D53" s="677"/>
      <c r="E53" s="677"/>
      <c r="F53" s="677"/>
      <c r="G53" s="677"/>
      <c r="H53" s="677"/>
      <c r="I53" s="677"/>
      <c r="J53" s="677"/>
      <c r="K53" s="678"/>
    </row>
    <row r="54" spans="2:11">
      <c r="B54" s="676"/>
      <c r="C54" s="677"/>
      <c r="D54" s="677"/>
      <c r="E54" s="677"/>
      <c r="F54" s="677"/>
      <c r="G54" s="677"/>
      <c r="H54" s="677"/>
      <c r="I54" s="677"/>
      <c r="J54" s="677"/>
      <c r="K54" s="678"/>
    </row>
    <row r="55" spans="2:11">
      <c r="B55" s="676"/>
      <c r="C55" s="677"/>
      <c r="D55" s="677"/>
      <c r="E55" s="677"/>
      <c r="F55" s="677"/>
      <c r="G55" s="677"/>
      <c r="H55" s="677"/>
      <c r="I55" s="677"/>
      <c r="J55" s="677"/>
      <c r="K55" s="678"/>
    </row>
    <row r="56" spans="2:11">
      <c r="B56" s="676"/>
      <c r="C56" s="677"/>
      <c r="D56" s="677"/>
      <c r="E56" s="677"/>
      <c r="F56" s="677"/>
      <c r="G56" s="677"/>
      <c r="H56" s="677"/>
      <c r="I56" s="677"/>
      <c r="J56" s="677"/>
      <c r="K56" s="678"/>
    </row>
    <row r="57" spans="2:11">
      <c r="B57" s="676"/>
      <c r="C57" s="677"/>
      <c r="D57" s="677"/>
      <c r="E57" s="677"/>
      <c r="F57" s="677"/>
      <c r="G57" s="677"/>
      <c r="H57" s="677"/>
      <c r="I57" s="677"/>
      <c r="J57" s="677"/>
      <c r="K57" s="678"/>
    </row>
    <row r="58" spans="2:11">
      <c r="B58" s="676"/>
      <c r="C58" s="677"/>
      <c r="D58" s="677"/>
      <c r="E58" s="677"/>
      <c r="F58" s="677"/>
      <c r="G58" s="677"/>
      <c r="H58" s="677"/>
      <c r="I58" s="677"/>
      <c r="J58" s="677"/>
      <c r="K58" s="678"/>
    </row>
    <row r="59" spans="2:11">
      <c r="B59" s="676"/>
      <c r="C59" s="677"/>
      <c r="D59" s="677"/>
      <c r="E59" s="677"/>
      <c r="F59" s="677"/>
      <c r="G59" s="677"/>
      <c r="H59" s="677"/>
      <c r="I59" s="677"/>
      <c r="J59" s="677"/>
      <c r="K59" s="678"/>
    </row>
    <row r="60" spans="2:11" ht="15" thickBot="1">
      <c r="B60" s="679"/>
      <c r="C60" s="680"/>
      <c r="D60" s="680"/>
      <c r="E60" s="680"/>
      <c r="F60" s="680"/>
      <c r="G60" s="680"/>
      <c r="H60" s="680"/>
      <c r="I60" s="680"/>
      <c r="J60" s="680"/>
      <c r="K60" s="681"/>
    </row>
  </sheetData>
  <mergeCells count="1">
    <mergeCell ref="B4:K60"/>
  </mergeCells>
  <pageMargins left="0.7" right="0.7" top="0.75" bottom="0.75" header="0.3" footer="0.3"/>
  <pageSetup paperSize="9" scale="8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Z211"/>
  <sheetViews>
    <sheetView showGridLines="0" showRowColHeaders="0" zoomScale="90" zoomScaleNormal="90" workbookViewId="0">
      <selection activeCell="G6" sqref="G6"/>
    </sheetView>
  </sheetViews>
  <sheetFormatPr defaultColWidth="9.08984375" defaultRowHeight="14.5"/>
  <cols>
    <col min="1" max="2" width="0.54296875" customWidth="1"/>
    <col min="3" max="3" width="0.54296875" style="23" customWidth="1"/>
    <col min="4" max="4" width="5.90625" style="5" customWidth="1"/>
    <col min="5" max="5" width="31.6328125" style="6" customWidth="1"/>
    <col min="6" max="6" width="0.6328125" style="1" customWidth="1"/>
    <col min="7" max="7" width="10" style="3" customWidth="1"/>
    <col min="8" max="8" width="12.1796875" style="30" customWidth="1"/>
    <col min="9" max="11" width="25.81640625" style="30" customWidth="1"/>
    <col min="12" max="12" width="25.81640625" style="1" customWidth="1"/>
    <col min="13" max="26" width="9.08984375" style="1" customWidth="1"/>
    <col min="27" max="29" width="9.08984375" style="1" hidden="1" customWidth="1"/>
    <col min="30" max="50" width="9.08984375" style="7" hidden="1" customWidth="1"/>
    <col min="51" max="78" width="9.08984375" style="1" hidden="1" customWidth="1"/>
    <col min="79" max="16384" width="9.08984375" style="1"/>
  </cols>
  <sheetData>
    <row r="1" spans="1:70" s="11" customFormat="1" ht="20" customHeight="1">
      <c r="A1" s="8"/>
      <c r="B1" s="8"/>
      <c r="C1" s="22"/>
      <c r="D1" s="9"/>
      <c r="G1" s="193" t="s">
        <v>1139</v>
      </c>
      <c r="H1" s="30"/>
      <c r="I1" s="30"/>
      <c r="J1" s="30"/>
      <c r="K1" s="30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</row>
    <row r="2" spans="1:70" s="11" customFormat="1" ht="20" customHeight="1">
      <c r="A2" s="8"/>
      <c r="B2" s="8"/>
      <c r="C2" s="22"/>
      <c r="D2" s="9"/>
      <c r="E2" s="10"/>
      <c r="G2" s="27"/>
      <c r="H2" s="30"/>
      <c r="I2" s="30"/>
      <c r="J2" s="30"/>
      <c r="K2" s="30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</row>
    <row r="3" spans="1:70" s="11" customFormat="1" ht="20" customHeight="1">
      <c r="A3" s="8"/>
      <c r="B3" s="8"/>
      <c r="C3" s="22"/>
      <c r="E3" s="10"/>
      <c r="G3" s="179" t="s">
        <v>119</v>
      </c>
      <c r="H3" s="30"/>
      <c r="I3" s="30"/>
      <c r="J3" s="30"/>
      <c r="K3" s="30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</row>
    <row r="4" spans="1:70" s="11" customFormat="1" ht="20" customHeight="1">
      <c r="A4" s="8"/>
      <c r="B4" s="8"/>
      <c r="C4" s="22"/>
      <c r="D4" s="9"/>
      <c r="E4" s="10"/>
      <c r="F4" s="15"/>
      <c r="G4" s="27"/>
      <c r="H4" s="30"/>
      <c r="I4" s="30"/>
      <c r="J4" s="30"/>
      <c r="K4" s="30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</row>
    <row r="5" spans="1:70" s="11" customFormat="1" ht="52.5">
      <c r="A5" s="22"/>
      <c r="B5" s="22"/>
      <c r="C5" s="22"/>
      <c r="D5" s="179">
        <v>1.1000000000000001</v>
      </c>
      <c r="E5" s="180" t="s">
        <v>0</v>
      </c>
      <c r="G5" s="167" t="s">
        <v>905</v>
      </c>
      <c r="H5" s="106" t="s">
        <v>906</v>
      </c>
      <c r="I5" s="106" t="s">
        <v>907</v>
      </c>
      <c r="J5" s="106" t="s">
        <v>1339</v>
      </c>
      <c r="K5" s="106" t="s">
        <v>1171</v>
      </c>
      <c r="L5" s="106" t="s">
        <v>1172</v>
      </c>
      <c r="AD5" s="16" t="s">
        <v>524</v>
      </c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BA5" s="107" t="s">
        <v>202</v>
      </c>
      <c r="BB5" s="28" t="s">
        <v>124</v>
      </c>
      <c r="BC5" s="29" t="s">
        <v>129</v>
      </c>
      <c r="BD5" s="29" t="s">
        <v>552</v>
      </c>
      <c r="BE5" s="29" t="s">
        <v>133</v>
      </c>
      <c r="BF5" s="29" t="s">
        <v>129</v>
      </c>
      <c r="BG5" s="28" t="s">
        <v>138</v>
      </c>
      <c r="BH5" s="29" t="s">
        <v>145</v>
      </c>
      <c r="BI5" s="29" t="s">
        <v>150</v>
      </c>
      <c r="BJ5" s="29" t="s">
        <v>156</v>
      </c>
      <c r="BK5" s="29" t="s">
        <v>162</v>
      </c>
      <c r="BL5" s="29" t="s">
        <v>164</v>
      </c>
      <c r="BM5" s="29" t="s">
        <v>173</v>
      </c>
      <c r="BN5" s="29" t="s">
        <v>179</v>
      </c>
      <c r="BO5" s="29" t="s">
        <v>184</v>
      </c>
      <c r="BP5" s="29" t="s">
        <v>189</v>
      </c>
      <c r="BQ5" s="29" t="s">
        <v>193</v>
      </c>
      <c r="BR5" s="29" t="s">
        <v>199</v>
      </c>
    </row>
    <row r="6" spans="1:70" s="11" customFormat="1" ht="95" customHeight="1">
      <c r="A6" s="8"/>
      <c r="B6" s="8"/>
      <c r="C6" s="22"/>
      <c r="D6" s="9" t="s">
        <v>1</v>
      </c>
      <c r="E6" s="404" t="s">
        <v>139</v>
      </c>
      <c r="G6" s="208" t="s">
        <v>201</v>
      </c>
      <c r="H6" s="108" t="str">
        <f>VLOOKUP(G6,$BA$5:$BR$9,2)</f>
        <v xml:space="preserve">Very highly consistent and supportive </v>
      </c>
      <c r="I6" s="209" t="s">
        <v>1066</v>
      </c>
      <c r="J6" s="209"/>
      <c r="K6" s="209"/>
      <c r="L6" s="210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BA6" s="107" t="s">
        <v>203</v>
      </c>
      <c r="BB6" s="28" t="s">
        <v>123</v>
      </c>
      <c r="BC6" s="29" t="s">
        <v>128</v>
      </c>
      <c r="BD6" s="29" t="s">
        <v>551</v>
      </c>
      <c r="BE6" s="29" t="s">
        <v>132</v>
      </c>
      <c r="BF6" s="29" t="s">
        <v>128</v>
      </c>
      <c r="BG6" s="28" t="s">
        <v>137</v>
      </c>
      <c r="BH6" s="29" t="s">
        <v>144</v>
      </c>
      <c r="BI6" s="29" t="s">
        <v>149</v>
      </c>
      <c r="BJ6" s="29" t="s">
        <v>155</v>
      </c>
      <c r="BK6" s="29" t="s">
        <v>161</v>
      </c>
      <c r="BL6" s="29" t="s">
        <v>165</v>
      </c>
      <c r="BM6" s="29" t="s">
        <v>172</v>
      </c>
      <c r="BN6" s="29" t="s">
        <v>178</v>
      </c>
      <c r="BO6" s="29" t="s">
        <v>183</v>
      </c>
      <c r="BP6" s="29" t="s">
        <v>188</v>
      </c>
      <c r="BQ6" s="29" t="s">
        <v>192</v>
      </c>
      <c r="BR6" s="29" t="s">
        <v>200</v>
      </c>
    </row>
    <row r="7" spans="1:70" s="11" customFormat="1" ht="95" customHeight="1">
      <c r="A7" s="8"/>
      <c r="B7" s="8"/>
      <c r="C7" s="22"/>
      <c r="D7" s="9"/>
      <c r="E7" s="403"/>
      <c r="G7" s="214" t="s">
        <v>204</v>
      </c>
      <c r="H7" s="196" t="str">
        <f>VLOOKUP(G7,$BA$5:$BR$9,2)</f>
        <v xml:space="preserve">Consistent and supportive </v>
      </c>
      <c r="I7" s="211"/>
      <c r="J7" s="211"/>
      <c r="K7" s="211"/>
      <c r="L7" s="212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BA7" s="11" t="s">
        <v>204</v>
      </c>
      <c r="BB7" s="28" t="s">
        <v>122</v>
      </c>
      <c r="BC7" s="29" t="s">
        <v>127</v>
      </c>
      <c r="BD7" s="29" t="s">
        <v>550</v>
      </c>
      <c r="BE7" s="29" t="s">
        <v>131</v>
      </c>
      <c r="BF7" s="29" t="s">
        <v>127</v>
      </c>
      <c r="BG7" s="28" t="s">
        <v>136</v>
      </c>
      <c r="BH7" s="29" t="s">
        <v>143</v>
      </c>
      <c r="BI7" s="29" t="s">
        <v>148</v>
      </c>
      <c r="BJ7" s="29" t="s">
        <v>154</v>
      </c>
      <c r="BK7" s="29" t="s">
        <v>158</v>
      </c>
      <c r="BL7" s="29" t="s">
        <v>163</v>
      </c>
      <c r="BM7" s="29" t="s">
        <v>171</v>
      </c>
      <c r="BN7" s="29" t="s">
        <v>177</v>
      </c>
      <c r="BO7" s="29" t="s">
        <v>182</v>
      </c>
      <c r="BP7" s="29" t="s">
        <v>185</v>
      </c>
      <c r="BQ7" s="29" t="s">
        <v>191</v>
      </c>
      <c r="BR7" s="29" t="s">
        <v>198</v>
      </c>
    </row>
    <row r="8" spans="1:70" s="11" customFormat="1" ht="14.25" customHeight="1">
      <c r="A8" s="8"/>
      <c r="B8" s="8"/>
      <c r="C8" s="22"/>
      <c r="D8" s="9"/>
      <c r="E8" s="402" t="str">
        <f>IF(AND(I6="",J6="",K6="",L6=""),"INPUT ERROR! Please provide remarks"," ")</f>
        <v xml:space="preserve"> </v>
      </c>
      <c r="F8" s="402"/>
      <c r="G8" s="402"/>
      <c r="H8" s="402"/>
      <c r="I8" s="402"/>
      <c r="J8" s="402"/>
      <c r="K8" s="402"/>
      <c r="L8" s="402"/>
      <c r="AD8" s="17" t="b">
        <f>IF(G6="",FALSE,TRUE)</f>
        <v>1</v>
      </c>
      <c r="AE8" s="17">
        <f>IF(G6="AL5",5,0)</f>
        <v>5</v>
      </c>
      <c r="AF8" s="17">
        <f>IF(G6="AL4",4,0)</f>
        <v>0</v>
      </c>
      <c r="AG8" s="17">
        <f>IF(G6="AL3",3,0)</f>
        <v>0</v>
      </c>
      <c r="AH8" s="17">
        <f>IF(G6="AL2",2,0)</f>
        <v>0</v>
      </c>
      <c r="AI8" s="17">
        <f>IF(G6="AL1",1,0)</f>
        <v>0</v>
      </c>
      <c r="AJ8" s="17" t="b">
        <f>IF(AND(K6="",L6=""),TRUE,FALSE)</f>
        <v>1</v>
      </c>
      <c r="AK8" s="17" t="b">
        <f>IF(AND(K7="",L7=""),TRUE,FALSE)</f>
        <v>1</v>
      </c>
      <c r="AL8" s="17"/>
      <c r="AM8" s="17">
        <f>COUNTIF(AE8:AI8,0)</f>
        <v>4</v>
      </c>
      <c r="AN8" s="17" t="b">
        <f>IF((E8=" "),TRUE,FALSE)</f>
        <v>1</v>
      </c>
      <c r="AO8" s="17">
        <f>COUNTIF(AE8:AI8,5)</f>
        <v>1</v>
      </c>
      <c r="AP8" s="17">
        <f>COUNTIF(AE8:AI8,4)</f>
        <v>0</v>
      </c>
      <c r="AQ8" s="17">
        <f>COUNTIF(AE8:AI8,2)</f>
        <v>0</v>
      </c>
      <c r="AR8" s="17">
        <f>COUNTIF(AE8:AI8,1)</f>
        <v>0</v>
      </c>
      <c r="AS8" s="13"/>
      <c r="AT8" s="17">
        <f>IF(G7="AL5",5,0)</f>
        <v>0</v>
      </c>
      <c r="AU8" s="17">
        <f>IF(G7="AL4",4,0)</f>
        <v>0</v>
      </c>
      <c r="AV8" s="17">
        <f>IF(G7="AL3",3,0)</f>
        <v>3</v>
      </c>
      <c r="AW8" s="17">
        <f>IF(G7="AL2",2,0)</f>
        <v>0</v>
      </c>
      <c r="AX8" s="17">
        <f>IF(G7="AL1",1,0)</f>
        <v>0</v>
      </c>
      <c r="BA8" s="11" t="s">
        <v>205</v>
      </c>
      <c r="BB8" s="28" t="s">
        <v>121</v>
      </c>
      <c r="BC8" s="29" t="s">
        <v>126</v>
      </c>
      <c r="BD8" s="29" t="s">
        <v>553</v>
      </c>
      <c r="BE8" s="29" t="s">
        <v>1219</v>
      </c>
      <c r="BF8" s="29" t="s">
        <v>126</v>
      </c>
      <c r="BG8" s="28" t="s">
        <v>135</v>
      </c>
      <c r="BH8" s="29" t="s">
        <v>142</v>
      </c>
      <c r="BI8" s="29" t="s">
        <v>147</v>
      </c>
      <c r="BJ8" s="29" t="s">
        <v>153</v>
      </c>
      <c r="BK8" s="29" t="s">
        <v>160</v>
      </c>
      <c r="BL8" s="29" t="s">
        <v>166</v>
      </c>
      <c r="BM8" s="29" t="s">
        <v>170</v>
      </c>
      <c r="BN8" s="29" t="s">
        <v>176</v>
      </c>
      <c r="BO8" s="29" t="s">
        <v>181</v>
      </c>
      <c r="BP8" s="29" t="s">
        <v>186</v>
      </c>
      <c r="BQ8" s="29" t="s">
        <v>194</v>
      </c>
      <c r="BR8" s="29" t="s">
        <v>197</v>
      </c>
    </row>
    <row r="9" spans="1:70" s="11" customFormat="1" ht="95" customHeight="1">
      <c r="A9" s="8"/>
      <c r="B9" s="8"/>
      <c r="C9" s="22"/>
      <c r="D9" s="9" t="s">
        <v>2</v>
      </c>
      <c r="E9" s="403" t="s">
        <v>1205</v>
      </c>
      <c r="G9" s="208" t="s">
        <v>201</v>
      </c>
      <c r="H9" s="108" t="str">
        <f>VLOOKUP(G9,$BA$5:$BR$9,3)</f>
        <v>Very strongly indicated</v>
      </c>
      <c r="I9" s="209" t="s">
        <v>1066</v>
      </c>
      <c r="J9" s="209"/>
      <c r="K9" s="209"/>
      <c r="L9" s="210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BA9" s="11" t="s">
        <v>201</v>
      </c>
      <c r="BB9" s="28" t="s">
        <v>120</v>
      </c>
      <c r="BC9" s="29" t="s">
        <v>125</v>
      </c>
      <c r="BD9" s="29" t="s">
        <v>554</v>
      </c>
      <c r="BE9" s="29" t="s">
        <v>130</v>
      </c>
      <c r="BF9" s="29" t="s">
        <v>125</v>
      </c>
      <c r="BG9" s="28" t="s">
        <v>134</v>
      </c>
      <c r="BH9" s="29" t="s">
        <v>141</v>
      </c>
      <c r="BI9" s="29" t="s">
        <v>146</v>
      </c>
      <c r="BJ9" s="29" t="s">
        <v>152</v>
      </c>
      <c r="BK9" s="29" t="s">
        <v>159</v>
      </c>
      <c r="BL9" s="29" t="s">
        <v>167</v>
      </c>
      <c r="BM9" s="29" t="s">
        <v>169</v>
      </c>
      <c r="BN9" s="29" t="s">
        <v>175</v>
      </c>
      <c r="BO9" s="29" t="s">
        <v>180</v>
      </c>
      <c r="BP9" s="29" t="s">
        <v>187</v>
      </c>
      <c r="BQ9" s="29" t="s">
        <v>195</v>
      </c>
      <c r="BR9" s="29" t="s">
        <v>196</v>
      </c>
    </row>
    <row r="10" spans="1:70" s="11" customFormat="1" ht="95" customHeight="1">
      <c r="A10" s="8"/>
      <c r="B10" s="8"/>
      <c r="C10" s="22"/>
      <c r="D10" s="9"/>
      <c r="E10" s="403"/>
      <c r="G10" s="214" t="s">
        <v>204</v>
      </c>
      <c r="H10" s="196" t="str">
        <f>VLOOKUP(G10,$BA$5:$BR$9,3)</f>
        <v>Adequately indicated</v>
      </c>
      <c r="I10" s="211"/>
      <c r="J10" s="211"/>
      <c r="K10" s="211"/>
      <c r="L10" s="212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</row>
    <row r="11" spans="1:70" s="11" customFormat="1" ht="14.25" customHeight="1">
      <c r="A11" s="8"/>
      <c r="B11" s="8"/>
      <c r="C11" s="22"/>
      <c r="D11" s="9"/>
      <c r="E11" s="402" t="str">
        <f>IF(AND(I9="",J9="",K9="",L9=""),"INPUT ERROR! Please provide remarks"," ")</f>
        <v xml:space="preserve"> </v>
      </c>
      <c r="F11" s="402"/>
      <c r="G11" s="402"/>
      <c r="H11" s="402"/>
      <c r="I11" s="402"/>
      <c r="J11" s="402"/>
      <c r="K11" s="402"/>
      <c r="L11" s="402"/>
      <c r="AD11" s="17" t="b">
        <f>IF(G9="",FALSE,TRUE)</f>
        <v>1</v>
      </c>
      <c r="AE11" s="17">
        <f>IF($G$9="AL5",5,0)</f>
        <v>5</v>
      </c>
      <c r="AF11" s="17">
        <f>IF($G$9="AL4",4,0)</f>
        <v>0</v>
      </c>
      <c r="AG11" s="17">
        <f>IF($G$9="AL3",3,0)</f>
        <v>0</v>
      </c>
      <c r="AH11" s="17">
        <f>IF($G$9="AL2",2,0)</f>
        <v>0</v>
      </c>
      <c r="AI11" s="17">
        <f>IF($G$9="AL1",1,0)</f>
        <v>0</v>
      </c>
      <c r="AJ11" s="17" t="b">
        <f>IF(AND(K9="",L9=""),TRUE,FALSE)</f>
        <v>1</v>
      </c>
      <c r="AK11" s="17" t="b">
        <f>IF(AND(K10="",L10=""),TRUE,FALSE)</f>
        <v>1</v>
      </c>
      <c r="AL11" s="17"/>
      <c r="AM11" s="17">
        <f>COUNTIF(AE11:AI11,0)</f>
        <v>4</v>
      </c>
      <c r="AN11" s="17" t="b">
        <f>IF((E11=" "),TRUE,FALSE)</f>
        <v>1</v>
      </c>
      <c r="AO11" s="17">
        <f>COUNTIF(AE11:AI11,5)</f>
        <v>1</v>
      </c>
      <c r="AP11" s="17">
        <f>COUNTIF(AE11:AI11,4)</f>
        <v>0</v>
      </c>
      <c r="AQ11" s="17">
        <f>COUNTIF(AE11:AI11,2)</f>
        <v>0</v>
      </c>
      <c r="AR11" s="17">
        <f>COUNTIF(AE11:AI11,1)</f>
        <v>0</v>
      </c>
      <c r="AS11" s="13"/>
      <c r="AT11" s="17">
        <f>IF(G10="AL5",5,0)</f>
        <v>0</v>
      </c>
      <c r="AU11" s="17">
        <f>IF(G10="AL4",4,0)</f>
        <v>0</v>
      </c>
      <c r="AV11" s="17">
        <f>IF(G10="AL3",3,0)</f>
        <v>3</v>
      </c>
      <c r="AW11" s="17">
        <f>IF(G10="AL2",2,0)</f>
        <v>0</v>
      </c>
      <c r="AX11" s="17">
        <f>IF(G10="AL1",1,0)</f>
        <v>0</v>
      </c>
    </row>
    <row r="12" spans="1:70" s="11" customFormat="1" ht="95" customHeight="1">
      <c r="A12" s="8"/>
      <c r="B12" s="8"/>
      <c r="C12" s="22"/>
      <c r="D12" s="9" t="s">
        <v>3</v>
      </c>
      <c r="E12" s="403" t="s">
        <v>1206</v>
      </c>
      <c r="G12" s="208" t="s">
        <v>201</v>
      </c>
      <c r="H12" s="108" t="str">
        <f>VLOOKUP(G12,$BA$5:$BR$9,4)</f>
        <v>Very well stated and aligned</v>
      </c>
      <c r="I12" s="209" t="s">
        <v>1066</v>
      </c>
      <c r="J12" s="209"/>
      <c r="K12" s="209"/>
      <c r="L12" s="210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</row>
    <row r="13" spans="1:70" s="11" customFormat="1" ht="95" customHeight="1">
      <c r="A13" s="8"/>
      <c r="B13" s="8"/>
      <c r="C13" s="22"/>
      <c r="D13" s="9"/>
      <c r="E13" s="403"/>
      <c r="G13" s="214" t="s">
        <v>204</v>
      </c>
      <c r="H13" s="196" t="str">
        <f>VLOOKUP(G13,$BA$5:$BR$9,4)</f>
        <v>Adequately stated and aligned</v>
      </c>
      <c r="I13" s="211"/>
      <c r="J13" s="211"/>
      <c r="K13" s="211"/>
      <c r="L13" s="212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</row>
    <row r="14" spans="1:70" s="11" customFormat="1">
      <c r="A14" s="8"/>
      <c r="B14" s="8"/>
      <c r="C14" s="22"/>
      <c r="D14" s="9"/>
      <c r="E14" s="402" t="str">
        <f>IF(AND(I12="",J12="",K12="",L12=""),"INPUT ERROR! Please provide remarks"," ")</f>
        <v xml:space="preserve"> </v>
      </c>
      <c r="F14" s="402"/>
      <c r="G14" s="402"/>
      <c r="H14" s="402"/>
      <c r="I14" s="402"/>
      <c r="J14" s="402"/>
      <c r="K14" s="402"/>
      <c r="L14" s="402"/>
      <c r="AD14" s="17" t="b">
        <f>IF(G12="",FALSE,TRUE)</f>
        <v>1</v>
      </c>
      <c r="AE14" s="17">
        <f>IF(G12="AL5",5,0)</f>
        <v>5</v>
      </c>
      <c r="AF14" s="17">
        <f>IF(G12="AL4",4,0)</f>
        <v>0</v>
      </c>
      <c r="AG14" s="17">
        <f>IF(G12="AL3",3,0)</f>
        <v>0</v>
      </c>
      <c r="AH14" s="17">
        <f>IF(G12="AL2",2,0)</f>
        <v>0</v>
      </c>
      <c r="AI14" s="17">
        <f>IF(G12="AL1",1,0)</f>
        <v>0</v>
      </c>
      <c r="AJ14" s="17" t="b">
        <f>IF(AND(K12="",L12=""),TRUE,FALSE)</f>
        <v>1</v>
      </c>
      <c r="AK14" s="17" t="b">
        <f>IF(AND(K13="",L13=""),TRUE,FALSE)</f>
        <v>1</v>
      </c>
      <c r="AL14" s="17"/>
      <c r="AM14" s="17">
        <f>COUNTIF(AE14:AI14,0)</f>
        <v>4</v>
      </c>
      <c r="AN14" s="17" t="b">
        <f>IF((E14=" "),TRUE,FALSE)</f>
        <v>1</v>
      </c>
      <c r="AO14" s="17">
        <f>COUNTIF(AE14:AI14,5)</f>
        <v>1</v>
      </c>
      <c r="AP14" s="17">
        <f>COUNTIF(AE14:AI14,4)</f>
        <v>0</v>
      </c>
      <c r="AQ14" s="17">
        <f>COUNTIF(AE14:AI14,2)</f>
        <v>0</v>
      </c>
      <c r="AR14" s="17">
        <f>COUNTIF(AE14:AI14,1)</f>
        <v>0</v>
      </c>
      <c r="AS14" s="13"/>
      <c r="AT14" s="17">
        <f>IF(G13="AL5",5,0)</f>
        <v>0</v>
      </c>
      <c r="AU14" s="17">
        <f>IF(G13="AL4",4,0)</f>
        <v>0</v>
      </c>
      <c r="AV14" s="17">
        <f>IF(G13="AL3",3,0)</f>
        <v>3</v>
      </c>
      <c r="AW14" s="17">
        <f>IF(G13="AL2",2,0)</f>
        <v>0</v>
      </c>
      <c r="AX14" s="17">
        <f>IF(G13="AL1",1,0)</f>
        <v>0</v>
      </c>
    </row>
    <row r="15" spans="1:70" s="11" customFormat="1" ht="95" customHeight="1">
      <c r="A15" s="8"/>
      <c r="B15" s="8"/>
      <c r="C15" s="22"/>
      <c r="D15" s="9" t="s">
        <v>4</v>
      </c>
      <c r="E15" s="403" t="s">
        <v>1207</v>
      </c>
      <c r="G15" s="208" t="s">
        <v>201</v>
      </c>
      <c r="H15" s="108" t="str">
        <f>VLOOKUP(G15,$BA$5:$BR$9,5)</f>
        <v>Very highly linked</v>
      </c>
      <c r="I15" s="209" t="s">
        <v>1066</v>
      </c>
      <c r="J15" s="209"/>
      <c r="K15" s="209"/>
      <c r="L15" s="210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</row>
    <row r="16" spans="1:70" s="11" customFormat="1" ht="95" customHeight="1">
      <c r="A16" s="8"/>
      <c r="B16" s="8"/>
      <c r="C16" s="22"/>
      <c r="D16" s="9"/>
      <c r="E16" s="403"/>
      <c r="G16" s="214" t="s">
        <v>204</v>
      </c>
      <c r="H16" s="196" t="str">
        <f>VLOOKUP(G16,$BA$5:$BR$9,5)</f>
        <v>Adequately linked</v>
      </c>
      <c r="I16" s="211"/>
      <c r="J16" s="211"/>
      <c r="K16" s="211"/>
      <c r="L16" s="212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</row>
    <row r="17" spans="1:50" s="11" customFormat="1">
      <c r="A17" s="8"/>
      <c r="B17" s="8"/>
      <c r="C17" s="22"/>
      <c r="D17" s="9"/>
      <c r="E17" s="402" t="str">
        <f>IF(AND(I15="",J15="",K15="",L15=""),"INPUT ERROR! Please provide remarks"," ")</f>
        <v xml:space="preserve"> </v>
      </c>
      <c r="F17" s="402"/>
      <c r="G17" s="402"/>
      <c r="H17" s="402"/>
      <c r="I17" s="402"/>
      <c r="J17" s="402"/>
      <c r="K17" s="402"/>
      <c r="L17" s="402"/>
      <c r="AD17" s="17" t="b">
        <f>IF(G15="",FALSE,TRUE)</f>
        <v>1</v>
      </c>
      <c r="AE17" s="17">
        <f>IF(G15="AL5",5,0)</f>
        <v>5</v>
      </c>
      <c r="AF17" s="17">
        <f>IF(G15="AL4",4,0)</f>
        <v>0</v>
      </c>
      <c r="AG17" s="17">
        <f>IF(G15="AL3",3,0)</f>
        <v>0</v>
      </c>
      <c r="AH17" s="17">
        <f>IF(G15="AL2",2,0)</f>
        <v>0</v>
      </c>
      <c r="AI17" s="17">
        <f>IF(G15="AL1",1,0)</f>
        <v>0</v>
      </c>
      <c r="AJ17" s="17" t="b">
        <f>IF(AND(K15="",L15=""),TRUE,FALSE)</f>
        <v>1</v>
      </c>
      <c r="AK17" s="17" t="b">
        <f>IF(AND(K16="",L16=""),TRUE,FALSE)</f>
        <v>1</v>
      </c>
      <c r="AL17" s="17"/>
      <c r="AM17" s="17">
        <f>COUNTIF(AE17:AI17,0)</f>
        <v>4</v>
      </c>
      <c r="AN17" s="17" t="b">
        <f>IF((E17=" "),TRUE,FALSE)</f>
        <v>1</v>
      </c>
      <c r="AO17" s="17">
        <f>COUNTIF(AE17:AI17,5)</f>
        <v>1</v>
      </c>
      <c r="AP17" s="17">
        <f>COUNTIF(AE17:AI17,4)</f>
        <v>0</v>
      </c>
      <c r="AQ17" s="17">
        <f>COUNTIF(AE17:AI17,2)</f>
        <v>0</v>
      </c>
      <c r="AR17" s="17">
        <f>COUNTIF(AE17:AI17,1)</f>
        <v>0</v>
      </c>
      <c r="AS17" s="13"/>
      <c r="AT17" s="17">
        <f>IF(G16="AL5",5,0)</f>
        <v>0</v>
      </c>
      <c r="AU17" s="17">
        <f>IF(G16="AL4",4,0)</f>
        <v>0</v>
      </c>
      <c r="AV17" s="17">
        <f>IF(G16="AL3",3,0)</f>
        <v>3</v>
      </c>
      <c r="AW17" s="17">
        <f>IF(G16="AL2",2,0)</f>
        <v>0</v>
      </c>
      <c r="AX17" s="17">
        <f>IF(G16="AL1",1,0)</f>
        <v>0</v>
      </c>
    </row>
    <row r="18" spans="1:50" s="11" customFormat="1" ht="95" customHeight="1">
      <c r="A18" s="8"/>
      <c r="B18" s="8"/>
      <c r="C18" s="22"/>
      <c r="D18" s="9" t="s">
        <v>5</v>
      </c>
      <c r="E18" s="403" t="s">
        <v>140</v>
      </c>
      <c r="G18" s="208" t="s">
        <v>201</v>
      </c>
      <c r="H18" s="108" t="str">
        <f>VLOOKUP(G18,$BA$5:$BR$9,6)</f>
        <v>Very strongly indicated</v>
      </c>
      <c r="I18" s="209" t="s">
        <v>1066</v>
      </c>
      <c r="J18" s="209"/>
      <c r="K18" s="209"/>
      <c r="L18" s="210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</row>
    <row r="19" spans="1:50" s="11" customFormat="1" ht="95" customHeight="1">
      <c r="A19" s="8"/>
      <c r="B19" s="8"/>
      <c r="C19" s="22"/>
      <c r="D19" s="9"/>
      <c r="E19" s="403"/>
      <c r="G19" s="214" t="s">
        <v>204</v>
      </c>
      <c r="H19" s="196" t="str">
        <f>VLOOKUP(G19,$BA$5:$BR$9,6)</f>
        <v>Adequately indicated</v>
      </c>
      <c r="I19" s="211"/>
      <c r="J19" s="211"/>
      <c r="K19" s="211"/>
      <c r="L19" s="212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</row>
    <row r="20" spans="1:50" s="11" customFormat="1">
      <c r="A20" s="8"/>
      <c r="B20" s="8"/>
      <c r="C20" s="22"/>
      <c r="D20" s="9"/>
      <c r="E20" s="402" t="str">
        <f>IF(AND(I18="",J18="",K18="",L18=""),"INPUT ERROR! Please provide remarks"," ")</f>
        <v xml:space="preserve"> </v>
      </c>
      <c r="F20" s="402"/>
      <c r="G20" s="402"/>
      <c r="H20" s="402"/>
      <c r="I20" s="402"/>
      <c r="J20" s="402"/>
      <c r="K20" s="402"/>
      <c r="L20" s="402"/>
      <c r="AD20" s="17" t="b">
        <f>IF(G18="",FALSE,TRUE)</f>
        <v>1</v>
      </c>
      <c r="AE20" s="17">
        <f>IF(G18="AL5",5,0)</f>
        <v>5</v>
      </c>
      <c r="AF20" s="17">
        <f>IF(G18="AL4",4,0)</f>
        <v>0</v>
      </c>
      <c r="AG20" s="17">
        <f>IF(G18="AL3",3,0)</f>
        <v>0</v>
      </c>
      <c r="AH20" s="17">
        <f>IF(G18="AL2",2,0)</f>
        <v>0</v>
      </c>
      <c r="AI20" s="17">
        <f>IF(G18="AL1",1,0)</f>
        <v>0</v>
      </c>
      <c r="AJ20" s="17" t="b">
        <f>IF(AND(K18="",L18=""),TRUE,FALSE)</f>
        <v>1</v>
      </c>
      <c r="AK20" s="17" t="b">
        <f>IF(AND(K19="",L19=""),TRUE,FALSE)</f>
        <v>1</v>
      </c>
      <c r="AL20" s="17"/>
      <c r="AM20" s="17">
        <f>COUNTIF(AE20:AI20,0)</f>
        <v>4</v>
      </c>
      <c r="AN20" s="17" t="b">
        <f>IF((E20=" "),TRUE,FALSE)</f>
        <v>1</v>
      </c>
      <c r="AO20" s="17">
        <f>COUNTIF(AE20:AI20,5)</f>
        <v>1</v>
      </c>
      <c r="AP20" s="17">
        <f>COUNTIF(AE20:AI20,4)</f>
        <v>0</v>
      </c>
      <c r="AQ20" s="17">
        <f>COUNTIF(AE20:AI20,2)</f>
        <v>0</v>
      </c>
      <c r="AR20" s="17">
        <f>COUNTIF(AE20:AI20,1)</f>
        <v>0</v>
      </c>
      <c r="AS20" s="13"/>
      <c r="AT20" s="17">
        <f>IF(G19="AL5",5,0)</f>
        <v>0</v>
      </c>
      <c r="AU20" s="17">
        <f>IF(G19="AL4",4,0)</f>
        <v>0</v>
      </c>
      <c r="AV20" s="17">
        <f>IF(G19="AL3",3,0)</f>
        <v>3</v>
      </c>
      <c r="AW20" s="17">
        <f>IF(G19="AL2",2,0)</f>
        <v>0</v>
      </c>
      <c r="AX20" s="17">
        <f>IF(G19="AL1",1,0)</f>
        <v>0</v>
      </c>
    </row>
    <row r="21" spans="1:50" s="11" customFormat="1">
      <c r="A21" s="8"/>
      <c r="B21" s="8"/>
      <c r="C21" s="22"/>
      <c r="D21" s="9"/>
      <c r="E21" s="20"/>
      <c r="G21" s="30"/>
      <c r="H21" s="30"/>
      <c r="I21" s="30"/>
      <c r="J21" s="30"/>
      <c r="K21" s="30"/>
      <c r="AD21" s="13"/>
      <c r="AE21" s="13"/>
      <c r="AF21" s="13"/>
      <c r="AG21" s="13"/>
      <c r="AH21" s="13"/>
      <c r="AI21" s="13"/>
      <c r="AJ21" s="17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</row>
    <row r="22" spans="1:50" s="11" customFormat="1" ht="43.5">
      <c r="A22" s="8"/>
      <c r="B22" s="8"/>
      <c r="C22" s="22"/>
      <c r="D22" s="14">
        <v>1.2</v>
      </c>
      <c r="E22" s="25" t="s">
        <v>6</v>
      </c>
      <c r="G22" s="167" t="s">
        <v>905</v>
      </c>
      <c r="H22" s="106" t="s">
        <v>906</v>
      </c>
      <c r="I22" s="106" t="s">
        <v>907</v>
      </c>
      <c r="J22" s="106" t="s">
        <v>1339</v>
      </c>
      <c r="K22" s="106" t="s">
        <v>1171</v>
      </c>
      <c r="L22" s="106" t="s">
        <v>1172</v>
      </c>
      <c r="AD22" s="13"/>
      <c r="AE22" s="13"/>
      <c r="AF22" s="13"/>
      <c r="AG22" s="13"/>
      <c r="AH22" s="13"/>
      <c r="AI22" s="13"/>
      <c r="AJ22" s="17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</row>
    <row r="23" spans="1:50" s="11" customFormat="1" ht="95" customHeight="1">
      <c r="A23" s="8"/>
      <c r="B23" s="8"/>
      <c r="C23" s="22"/>
      <c r="D23" s="9" t="s">
        <v>7</v>
      </c>
      <c r="E23" s="404" t="s">
        <v>1198</v>
      </c>
      <c r="G23" s="208" t="s">
        <v>204</v>
      </c>
      <c r="H23" s="108" t="str">
        <f>VLOOKUP(G23,$BA$5:$BR$9,7)</f>
        <v>Sufficient autonomy</v>
      </c>
      <c r="I23" s="209" t="s">
        <v>1066</v>
      </c>
      <c r="J23" s="209"/>
      <c r="K23" s="209"/>
      <c r="L23" s="210"/>
      <c r="AD23" s="13"/>
      <c r="AE23" s="13"/>
      <c r="AF23" s="13"/>
      <c r="AG23" s="13"/>
      <c r="AH23" s="13"/>
      <c r="AI23" s="13"/>
      <c r="AJ23" s="17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</row>
    <row r="24" spans="1:50" s="11" customFormat="1" ht="95" customHeight="1">
      <c r="A24" s="8"/>
      <c r="B24" s="8"/>
      <c r="C24" s="22"/>
      <c r="D24" s="9"/>
      <c r="E24" s="403"/>
      <c r="G24" s="214" t="s">
        <v>204</v>
      </c>
      <c r="H24" s="196" t="str">
        <f>VLOOKUP(G24,$BA$5:$BR$9,7)</f>
        <v>Sufficient autonomy</v>
      </c>
      <c r="I24" s="211"/>
      <c r="J24" s="211"/>
      <c r="K24" s="211"/>
      <c r="L24" s="212"/>
      <c r="AD24" s="13"/>
      <c r="AE24" s="13"/>
      <c r="AF24" s="13"/>
      <c r="AG24" s="13"/>
      <c r="AH24" s="13"/>
      <c r="AI24" s="13"/>
      <c r="AJ24" s="17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</row>
    <row r="25" spans="1:50" s="11" customFormat="1">
      <c r="A25" s="8"/>
      <c r="B25" s="8"/>
      <c r="C25" s="22"/>
      <c r="D25" s="9"/>
      <c r="E25" s="402" t="str">
        <f>IF(AND(I23="",J23="",K23="",L23=""),"INPUT ERROR! Please provide remarks"," ")</f>
        <v xml:space="preserve"> </v>
      </c>
      <c r="F25" s="402"/>
      <c r="G25" s="402"/>
      <c r="H25" s="402"/>
      <c r="I25" s="402"/>
      <c r="J25" s="402"/>
      <c r="K25" s="402"/>
      <c r="L25" s="402"/>
      <c r="AC25" s="11" t="b">
        <f>IF(G23="",FALSE,TRUE)</f>
        <v>1</v>
      </c>
      <c r="AD25" s="17" t="b">
        <f>AC25</f>
        <v>1</v>
      </c>
      <c r="AE25" s="17">
        <f>IF(G23="AL5",5,0)</f>
        <v>0</v>
      </c>
      <c r="AF25" s="17">
        <f>IF(G23="AL4",4,0)</f>
        <v>0</v>
      </c>
      <c r="AG25" s="17">
        <f>IF(G23="AL3",3,0)</f>
        <v>3</v>
      </c>
      <c r="AH25" s="17">
        <f>IF(G23="AL2",2,0)</f>
        <v>0</v>
      </c>
      <c r="AI25" s="17">
        <f>IF(G23="AL1",1,0)</f>
        <v>0</v>
      </c>
      <c r="AJ25" s="17" t="b">
        <f>IF(AND(K23="",L23=""),TRUE,FALSE)</f>
        <v>1</v>
      </c>
      <c r="AK25" s="17" t="b">
        <f>IF(AND(K24="",L24=""),TRUE,FALSE)</f>
        <v>1</v>
      </c>
      <c r="AL25" s="17"/>
      <c r="AM25" s="17">
        <f>COUNTIF(AE25:AI25,0)</f>
        <v>4</v>
      </c>
      <c r="AN25" s="17" t="b">
        <f>IF((E25=" "),TRUE,FALSE)</f>
        <v>1</v>
      </c>
      <c r="AO25" s="17">
        <f>COUNTIF(AE25:AI25,5)</f>
        <v>0</v>
      </c>
      <c r="AP25" s="17">
        <f>COUNTIF(AE25:AI25,4)</f>
        <v>0</v>
      </c>
      <c r="AQ25" s="17">
        <f>COUNTIF(AE25:AI25,2)</f>
        <v>0</v>
      </c>
      <c r="AR25" s="17">
        <f>COUNTIF(AE25:AI25,1)</f>
        <v>0</v>
      </c>
      <c r="AS25" s="13"/>
      <c r="AT25" s="17">
        <f>IF(G24="AL5",5,0)</f>
        <v>0</v>
      </c>
      <c r="AU25" s="17">
        <f>IF(G24="AL4",4,0)</f>
        <v>0</v>
      </c>
      <c r="AV25" s="17">
        <f>IF(G24="AL3",3,0)</f>
        <v>3</v>
      </c>
      <c r="AW25" s="17">
        <f>IF(G24="AL2",2,0)</f>
        <v>0</v>
      </c>
      <c r="AX25" s="17">
        <f>IF(G24="AL1",1,0)</f>
        <v>0</v>
      </c>
    </row>
    <row r="26" spans="1:50" s="11" customFormat="1" ht="95" customHeight="1">
      <c r="A26" s="8"/>
      <c r="B26" s="8"/>
      <c r="C26" s="22"/>
      <c r="D26" s="9" t="s">
        <v>8</v>
      </c>
      <c r="E26" s="403" t="s">
        <v>1200</v>
      </c>
      <c r="G26" s="208" t="s">
        <v>201</v>
      </c>
      <c r="H26" s="108" t="str">
        <f>VLOOKUP(G26,$BA$5:$BR$9,8)</f>
        <v>Very well designed and structured</v>
      </c>
      <c r="I26" s="209" t="s">
        <v>1066</v>
      </c>
      <c r="J26" s="209"/>
      <c r="K26" s="209"/>
      <c r="L26" s="210"/>
      <c r="AD26" s="13"/>
      <c r="AE26" s="13"/>
      <c r="AF26" s="13"/>
      <c r="AG26" s="13"/>
      <c r="AH26" s="13"/>
      <c r="AI26" s="13"/>
      <c r="AJ26" s="17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</row>
    <row r="27" spans="1:50" s="11" customFormat="1" ht="95" customHeight="1">
      <c r="A27" s="8"/>
      <c r="B27" s="8"/>
      <c r="C27" s="22"/>
      <c r="D27" s="9"/>
      <c r="E27" s="403"/>
      <c r="G27" s="214" t="s">
        <v>204</v>
      </c>
      <c r="H27" s="196" t="str">
        <f>VLOOKUP(G27,$BA$5:$BR$9,8)</f>
        <v>Appropriately designed and structured</v>
      </c>
      <c r="I27" s="211"/>
      <c r="J27" s="211"/>
      <c r="K27" s="211"/>
      <c r="L27" s="212"/>
      <c r="AD27" s="13"/>
      <c r="AE27" s="13"/>
      <c r="AF27" s="13"/>
      <c r="AG27" s="13"/>
      <c r="AH27" s="13"/>
      <c r="AI27" s="13"/>
      <c r="AJ27" s="17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</row>
    <row r="28" spans="1:50" s="11" customFormat="1">
      <c r="A28" s="8"/>
      <c r="B28" s="8"/>
      <c r="C28" s="22"/>
      <c r="D28" s="9"/>
      <c r="E28" s="402" t="str">
        <f>IF(AND(I26="",J26="",K26="",L26=""),"INPUT ERROR! Please provide remarks"," ")</f>
        <v xml:space="preserve"> </v>
      </c>
      <c r="F28" s="402"/>
      <c r="G28" s="402"/>
      <c r="H28" s="402"/>
      <c r="I28" s="402"/>
      <c r="J28" s="402"/>
      <c r="K28" s="402"/>
      <c r="L28" s="402"/>
      <c r="AD28" s="17" t="b">
        <f>IF(G26="",FALSE,TRUE)</f>
        <v>1</v>
      </c>
      <c r="AE28" s="17">
        <f>IF(G26="AL5",5,0)</f>
        <v>5</v>
      </c>
      <c r="AF28" s="17">
        <f>IF(G26="AL4",4,0)</f>
        <v>0</v>
      </c>
      <c r="AG28" s="17">
        <f>IF(G26="AL3",3,0)</f>
        <v>0</v>
      </c>
      <c r="AH28" s="17">
        <f>IF(G26="AL2",2,0)</f>
        <v>0</v>
      </c>
      <c r="AI28" s="17">
        <f>IF(G26="AL1",1,0)</f>
        <v>0</v>
      </c>
      <c r="AJ28" s="17" t="b">
        <f>IF(AND(K26="",L26=""),TRUE,FALSE)</f>
        <v>1</v>
      </c>
      <c r="AK28" s="17" t="b">
        <f>IF(AND(K27="",L27=""),TRUE,FALSE)</f>
        <v>1</v>
      </c>
      <c r="AL28" s="17"/>
      <c r="AM28" s="17">
        <f>COUNTIF(AE28:AI28,0)</f>
        <v>4</v>
      </c>
      <c r="AN28" s="17" t="b">
        <f>IF((E28=" "),TRUE,FALSE)</f>
        <v>1</v>
      </c>
      <c r="AO28" s="17">
        <f>COUNTIF(AE28:AI28,5)</f>
        <v>1</v>
      </c>
      <c r="AP28" s="17">
        <f>COUNTIF(AE28:AI28,4)</f>
        <v>0</v>
      </c>
      <c r="AQ28" s="17">
        <f>COUNTIF(AE28:AI28,2)</f>
        <v>0</v>
      </c>
      <c r="AR28" s="17">
        <f>COUNTIF(AE28:AI28,1)</f>
        <v>0</v>
      </c>
      <c r="AS28" s="13"/>
      <c r="AT28" s="17">
        <f>IF(G27="AL5",5,0)</f>
        <v>0</v>
      </c>
      <c r="AU28" s="17">
        <f>IF(G27="AL4",4,0)</f>
        <v>0</v>
      </c>
      <c r="AV28" s="17">
        <f>IF(G27="AL3",3,0)</f>
        <v>3</v>
      </c>
      <c r="AW28" s="17">
        <f>IF(G27="AL2",2,0)</f>
        <v>0</v>
      </c>
      <c r="AX28" s="17">
        <f>IF(G27="AL1",1,0)</f>
        <v>0</v>
      </c>
    </row>
    <row r="29" spans="1:50" s="11" customFormat="1" ht="95" customHeight="1">
      <c r="A29" s="8"/>
      <c r="B29" s="8"/>
      <c r="C29" s="22"/>
      <c r="D29" s="9" t="s">
        <v>9</v>
      </c>
      <c r="E29" s="403" t="s">
        <v>1199</v>
      </c>
      <c r="G29" s="208" t="s">
        <v>201</v>
      </c>
      <c r="H29" s="108" t="str">
        <f>VLOOKUP(G29,$BA$5:$BR$9,9)</f>
        <v>Very highly consulted</v>
      </c>
      <c r="I29" s="209" t="s">
        <v>1066</v>
      </c>
      <c r="J29" s="209"/>
      <c r="K29" s="209"/>
      <c r="L29" s="210"/>
      <c r="AD29" s="13"/>
      <c r="AE29" s="13"/>
      <c r="AF29" s="13"/>
      <c r="AG29" s="13"/>
      <c r="AH29" s="13"/>
      <c r="AI29" s="13"/>
      <c r="AJ29" s="17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</row>
    <row r="30" spans="1:50" s="11" customFormat="1" ht="95" customHeight="1">
      <c r="A30" s="8"/>
      <c r="B30" s="8"/>
      <c r="C30" s="22"/>
      <c r="D30" s="9"/>
      <c r="E30" s="403"/>
      <c r="G30" s="214" t="s">
        <v>204</v>
      </c>
      <c r="H30" s="196" t="str">
        <f>VLOOKUP(G30,$BA$5:$BR$9,9)</f>
        <v>Adequately consulted</v>
      </c>
      <c r="I30" s="211"/>
      <c r="J30" s="211"/>
      <c r="K30" s="211"/>
      <c r="L30" s="212"/>
      <c r="AD30" s="13"/>
      <c r="AE30" s="13"/>
      <c r="AF30" s="13"/>
      <c r="AG30" s="13"/>
      <c r="AH30" s="13"/>
      <c r="AI30" s="13"/>
      <c r="AJ30" s="17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</row>
    <row r="31" spans="1:50" s="11" customFormat="1">
      <c r="A31" s="8"/>
      <c r="B31" s="8"/>
      <c r="C31" s="22"/>
      <c r="D31" s="9"/>
      <c r="E31" s="402" t="str">
        <f>IF(AND(I29="",J29="",K29="",L29=""),"INPUT ERROR! Please provide remarks"," ")</f>
        <v xml:space="preserve"> </v>
      </c>
      <c r="F31" s="402"/>
      <c r="G31" s="402"/>
      <c r="H31" s="402"/>
      <c r="I31" s="402"/>
      <c r="J31" s="402"/>
      <c r="K31" s="402"/>
      <c r="L31" s="402"/>
      <c r="AD31" s="17" t="b">
        <f>IF(G29="",FALSE,TRUE)</f>
        <v>1</v>
      </c>
      <c r="AE31" s="17">
        <f>IF(G29="AL5",5,0)</f>
        <v>5</v>
      </c>
      <c r="AF31" s="17">
        <f>IF(G29="AL4",4,0)</f>
        <v>0</v>
      </c>
      <c r="AG31" s="17">
        <f>IF(G29="AL3",3,0)</f>
        <v>0</v>
      </c>
      <c r="AH31" s="17">
        <f>IF(G29="AL2",2,0)</f>
        <v>0</v>
      </c>
      <c r="AI31" s="17">
        <f>IF(G29="AL1",1,0)</f>
        <v>0</v>
      </c>
      <c r="AJ31" s="17" t="b">
        <f>IF(AND(K29="",L29=""),TRUE,FALSE)</f>
        <v>1</v>
      </c>
      <c r="AK31" s="17" t="b">
        <f>IF(AND(K30="",L30=""),TRUE,FALSE)</f>
        <v>1</v>
      </c>
      <c r="AL31" s="17"/>
      <c r="AM31" s="17">
        <f>COUNTIF(AE31:AI31,0)</f>
        <v>4</v>
      </c>
      <c r="AN31" s="17" t="b">
        <f>IF((E31=" "),TRUE,FALSE)</f>
        <v>1</v>
      </c>
      <c r="AO31" s="17">
        <f>COUNTIF(AE31:AI31,5)</f>
        <v>1</v>
      </c>
      <c r="AP31" s="17">
        <f>COUNTIF(AE31:AI31,4)</f>
        <v>0</v>
      </c>
      <c r="AQ31" s="17">
        <f>COUNTIF(AE31:AI31,2)</f>
        <v>0</v>
      </c>
      <c r="AR31" s="17">
        <f>COUNTIF(AE31:AI31,1)</f>
        <v>0</v>
      </c>
      <c r="AS31" s="13"/>
      <c r="AT31" s="17">
        <f>IF(G30="AL5",5,0)</f>
        <v>0</v>
      </c>
      <c r="AU31" s="17">
        <f>IF(G30="AL4",4,0)</f>
        <v>0</v>
      </c>
      <c r="AV31" s="17">
        <f>IF(G30="AL3",3,0)</f>
        <v>3</v>
      </c>
      <c r="AW31" s="17">
        <f>IF(G30="AL2",2,0)</f>
        <v>0</v>
      </c>
      <c r="AX31" s="17">
        <f>IF(G30="AL1",1,0)</f>
        <v>0</v>
      </c>
    </row>
    <row r="32" spans="1:50" s="11" customFormat="1" ht="95" customHeight="1">
      <c r="A32" s="8"/>
      <c r="B32" s="8"/>
      <c r="C32" s="22"/>
      <c r="D32" s="9" t="s">
        <v>10</v>
      </c>
      <c r="E32" s="403" t="s">
        <v>151</v>
      </c>
      <c r="G32" s="208" t="s">
        <v>201</v>
      </c>
      <c r="H32" s="108" t="str">
        <f>VLOOKUP(G32,$BA$5:$BR$9,10)</f>
        <v>Very well fulfilled</v>
      </c>
      <c r="I32" s="209" t="s">
        <v>1066</v>
      </c>
      <c r="J32" s="209"/>
      <c r="K32" s="209"/>
      <c r="L32" s="210"/>
      <c r="AD32" s="13"/>
      <c r="AE32" s="13"/>
      <c r="AF32" s="13"/>
      <c r="AG32" s="13"/>
      <c r="AH32" s="13"/>
      <c r="AI32" s="13"/>
      <c r="AJ32" s="17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</row>
    <row r="33" spans="1:50" s="11" customFormat="1" ht="95" customHeight="1">
      <c r="A33" s="8"/>
      <c r="B33" s="8"/>
      <c r="C33" s="22"/>
      <c r="D33" s="9"/>
      <c r="E33" s="403"/>
      <c r="G33" s="214" t="s">
        <v>204</v>
      </c>
      <c r="H33" s="196" t="str">
        <f>VLOOKUP(G33,$BA$5:$BR$9,10)</f>
        <v>Adequately fulfilled</v>
      </c>
      <c r="I33" s="211"/>
      <c r="J33" s="211"/>
      <c r="K33" s="211"/>
      <c r="L33" s="212"/>
      <c r="AD33" s="13"/>
      <c r="AE33" s="13"/>
      <c r="AF33" s="13"/>
      <c r="AG33" s="13"/>
      <c r="AH33" s="13"/>
      <c r="AI33" s="13"/>
      <c r="AJ33" s="17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</row>
    <row r="34" spans="1:50" s="11" customFormat="1">
      <c r="A34" s="8"/>
      <c r="B34" s="8"/>
      <c r="C34" s="22"/>
      <c r="D34" s="9"/>
      <c r="E34" s="402" t="str">
        <f>IF(AND(I32="",J32="",K32="",L32=""),"INPUT ERROR! Please provide remarks"," ")</f>
        <v xml:space="preserve"> </v>
      </c>
      <c r="F34" s="402"/>
      <c r="G34" s="402"/>
      <c r="H34" s="402"/>
      <c r="I34" s="402"/>
      <c r="J34" s="402"/>
      <c r="K34" s="402"/>
      <c r="L34" s="402"/>
      <c r="AD34" s="17" t="b">
        <f>IF(G32="",FALSE,TRUE)</f>
        <v>1</v>
      </c>
      <c r="AE34" s="17">
        <f>IF(G32="AL5",5,0)</f>
        <v>5</v>
      </c>
      <c r="AF34" s="17">
        <f>IF(G32="AL4",4,0)</f>
        <v>0</v>
      </c>
      <c r="AG34" s="17">
        <f>IF(G32="AL3",3,0)</f>
        <v>0</v>
      </c>
      <c r="AH34" s="17">
        <f>IF(G32="AL2",2,0)</f>
        <v>0</v>
      </c>
      <c r="AI34" s="17">
        <f>IF(G32="AL1",1,0)</f>
        <v>0</v>
      </c>
      <c r="AJ34" s="17" t="b">
        <f>IF(AND(K32="",L32=""),TRUE,FALSE)</f>
        <v>1</v>
      </c>
      <c r="AK34" s="17" t="b">
        <f>IF(AND(K33="",L33=""),TRUE,FALSE)</f>
        <v>1</v>
      </c>
      <c r="AL34" s="17"/>
      <c r="AM34" s="17">
        <f>COUNTIF(AE34:AI34,0)</f>
        <v>4</v>
      </c>
      <c r="AN34" s="17" t="b">
        <f>IF((E34=" "),TRUE,FALSE)</f>
        <v>1</v>
      </c>
      <c r="AO34" s="17">
        <f>COUNTIF(AE34:AI34,5)</f>
        <v>1</v>
      </c>
      <c r="AP34" s="17">
        <f>COUNTIF(AE34:AI34,4)</f>
        <v>0</v>
      </c>
      <c r="AQ34" s="17">
        <f>COUNTIF(AE34:AI34,2)</f>
        <v>0</v>
      </c>
      <c r="AR34" s="17">
        <f>COUNTIF(AE34:AI34,1)</f>
        <v>0</v>
      </c>
      <c r="AS34" s="13"/>
      <c r="AT34" s="17">
        <f>IF(G33="AL5",5,0)</f>
        <v>0</v>
      </c>
      <c r="AU34" s="17">
        <f>IF(G33="AL4",4,0)</f>
        <v>0</v>
      </c>
      <c r="AV34" s="17">
        <f>IF(G33="AL3",3,0)</f>
        <v>3</v>
      </c>
      <c r="AW34" s="17">
        <f>IF(G33="AL2",2,0)</f>
        <v>0</v>
      </c>
      <c r="AX34" s="17">
        <f>IF(G33="AL1",1,0)</f>
        <v>0</v>
      </c>
    </row>
    <row r="35" spans="1:50" s="11" customFormat="1" ht="95" customHeight="1">
      <c r="A35" s="8"/>
      <c r="B35" s="8"/>
      <c r="C35" s="22"/>
      <c r="D35" s="9" t="s">
        <v>11</v>
      </c>
      <c r="E35" s="403" t="s">
        <v>157</v>
      </c>
      <c r="G35" s="208" t="s">
        <v>201</v>
      </c>
      <c r="H35" s="108" t="str">
        <f>VLOOKUP(G35,$BA$5:$BR$9,11)</f>
        <v>Very highly related</v>
      </c>
      <c r="I35" s="209" t="s">
        <v>1066</v>
      </c>
      <c r="J35" s="209"/>
      <c r="K35" s="209"/>
      <c r="L35" s="210"/>
      <c r="AD35" s="13"/>
      <c r="AE35" s="13"/>
      <c r="AF35" s="13"/>
      <c r="AG35" s="13"/>
      <c r="AH35" s="13"/>
      <c r="AI35" s="13"/>
      <c r="AJ35" s="17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</row>
    <row r="36" spans="1:50" s="11" customFormat="1" ht="95" customHeight="1">
      <c r="A36" s="8"/>
      <c r="B36" s="8"/>
      <c r="C36" s="22"/>
      <c r="D36" s="9"/>
      <c r="E36" s="403"/>
      <c r="G36" s="214" t="s">
        <v>204</v>
      </c>
      <c r="H36" s="196" t="str">
        <f>VLOOKUP(G36,$BA$5:$BR$9,11)</f>
        <v>Adequately related</v>
      </c>
      <c r="I36" s="211"/>
      <c r="J36" s="211"/>
      <c r="K36" s="211"/>
      <c r="L36" s="212"/>
      <c r="AD36" s="13"/>
      <c r="AE36" s="13"/>
      <c r="AF36" s="13"/>
      <c r="AG36" s="13"/>
      <c r="AH36" s="13"/>
      <c r="AI36" s="13"/>
      <c r="AJ36" s="17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</row>
    <row r="37" spans="1:50" s="11" customFormat="1" ht="13.75" customHeight="1">
      <c r="A37" s="8"/>
      <c r="B37" s="8"/>
      <c r="C37" s="22"/>
      <c r="D37" s="9"/>
      <c r="E37" s="402" t="str">
        <f>IF(AND(I35="",J35="",K35="",L35=""),"INPUT ERROR! Please provide remarks"," ")</f>
        <v xml:space="preserve"> </v>
      </c>
      <c r="F37" s="402"/>
      <c r="G37" s="402"/>
      <c r="H37" s="402"/>
      <c r="I37" s="402"/>
      <c r="J37" s="402"/>
      <c r="K37" s="402"/>
      <c r="L37" s="402"/>
      <c r="AD37" s="17" t="b">
        <f>IF(G35="",FALSE,TRUE)</f>
        <v>1</v>
      </c>
      <c r="AE37" s="17">
        <f>IF(G35="AL5",5,0)</f>
        <v>5</v>
      </c>
      <c r="AF37" s="17">
        <f>IF(G35="AL4",4,0)</f>
        <v>0</v>
      </c>
      <c r="AG37" s="17">
        <f>IF(G35="AL3",3,0)</f>
        <v>0</v>
      </c>
      <c r="AH37" s="17">
        <f>IF(G35="AL2",2,0)</f>
        <v>0</v>
      </c>
      <c r="AI37" s="17">
        <f>IF(G35="AL1",1,0)</f>
        <v>0</v>
      </c>
      <c r="AJ37" s="17" t="b">
        <f>IF(AND(K35="",L35=""),TRUE,FALSE)</f>
        <v>1</v>
      </c>
      <c r="AK37" s="17" t="b">
        <f>IF(AND(K36="",L36=""),TRUE,FALSE)</f>
        <v>1</v>
      </c>
      <c r="AL37" s="17"/>
      <c r="AM37" s="17">
        <f>COUNTIF(AE37:AI37,0)</f>
        <v>4</v>
      </c>
      <c r="AN37" s="17" t="b">
        <f>IF((E37=" "),TRUE,FALSE)</f>
        <v>1</v>
      </c>
      <c r="AO37" s="17">
        <f>COUNTIF(AE37:AI37,5)</f>
        <v>1</v>
      </c>
      <c r="AP37" s="17">
        <f>COUNTIF(AE37:AI37,4)</f>
        <v>0</v>
      </c>
      <c r="AQ37" s="17">
        <f>COUNTIF(AE37:AI37,2)</f>
        <v>0</v>
      </c>
      <c r="AR37" s="17">
        <f>COUNTIF(AE37:AI37,1)</f>
        <v>0</v>
      </c>
      <c r="AS37" s="13"/>
      <c r="AT37" s="17">
        <f>IF(G36="AL5",5,0)</f>
        <v>0</v>
      </c>
      <c r="AU37" s="17">
        <f>IF(G36="AL4",4,0)</f>
        <v>0</v>
      </c>
      <c r="AV37" s="17">
        <f>IF(G36="AL3",3,0)</f>
        <v>3</v>
      </c>
      <c r="AW37" s="17">
        <f>IF(G36="AL2",2,0)</f>
        <v>0</v>
      </c>
      <c r="AX37" s="17">
        <f>IF(G36="AL1",1,0)</f>
        <v>0</v>
      </c>
    </row>
    <row r="38" spans="1:50" s="11" customFormat="1" ht="95" customHeight="1">
      <c r="A38" s="8"/>
      <c r="B38" s="8"/>
      <c r="C38" s="22"/>
      <c r="D38" s="9" t="s">
        <v>12</v>
      </c>
      <c r="E38" s="403" t="s">
        <v>1201</v>
      </c>
      <c r="G38" s="208" t="s">
        <v>201</v>
      </c>
      <c r="H38" s="108" t="str">
        <f>VLOOKUP(G38,$BA$5:$BR$9,12)</f>
        <v>A lot of activities</v>
      </c>
      <c r="I38" s="209" t="s">
        <v>1066</v>
      </c>
      <c r="J38" s="209"/>
      <c r="K38" s="209"/>
      <c r="L38" s="210"/>
      <c r="AD38" s="13"/>
      <c r="AE38" s="13"/>
      <c r="AF38" s="13"/>
      <c r="AG38" s="13"/>
      <c r="AH38" s="13"/>
      <c r="AI38" s="13"/>
      <c r="AJ38" s="17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</row>
    <row r="39" spans="1:50" s="11" customFormat="1" ht="95" customHeight="1">
      <c r="A39" s="8"/>
      <c r="B39" s="8"/>
      <c r="C39" s="22"/>
      <c r="D39" s="9"/>
      <c r="E39" s="403"/>
      <c r="G39" s="214" t="s">
        <v>204</v>
      </c>
      <c r="H39" s="196" t="str">
        <f>VLOOKUP(G39,$BA$5:$BR$9,12)</f>
        <v>Adequate activities</v>
      </c>
      <c r="I39" s="211"/>
      <c r="J39" s="211"/>
      <c r="K39" s="211"/>
      <c r="L39" s="212"/>
      <c r="AD39" s="13"/>
      <c r="AE39" s="13"/>
      <c r="AF39" s="13"/>
      <c r="AG39" s="13"/>
      <c r="AH39" s="13"/>
      <c r="AI39" s="13"/>
      <c r="AJ39" s="17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</row>
    <row r="40" spans="1:50" s="11" customFormat="1">
      <c r="A40" s="8"/>
      <c r="B40" s="8"/>
      <c r="C40" s="22"/>
      <c r="D40" s="9"/>
      <c r="E40" s="402" t="str">
        <f>IF(AND(I38="",J38="",K38="",L38=""),"INPUT ERROR! Please provide remarks"," ")</f>
        <v xml:space="preserve"> </v>
      </c>
      <c r="F40" s="402"/>
      <c r="G40" s="402"/>
      <c r="H40" s="402"/>
      <c r="I40" s="402"/>
      <c r="J40" s="402"/>
      <c r="K40" s="402"/>
      <c r="L40" s="402"/>
      <c r="AD40" s="17" t="b">
        <f>IF(G38="",FALSE,TRUE)</f>
        <v>1</v>
      </c>
      <c r="AE40" s="17">
        <f>IF(G38="AL5",5,0)</f>
        <v>5</v>
      </c>
      <c r="AF40" s="17">
        <f>IF(G38="AL4",4,0)</f>
        <v>0</v>
      </c>
      <c r="AG40" s="17">
        <f>IF(G38="AL3",3,0)</f>
        <v>0</v>
      </c>
      <c r="AH40" s="17">
        <f>IF(G38="AL2",2,0)</f>
        <v>0</v>
      </c>
      <c r="AI40" s="17">
        <f>IF(G38="AL1",1,0)</f>
        <v>0</v>
      </c>
      <c r="AJ40" s="17" t="b">
        <f>IF(AND(K38="",L38=""),TRUE,FALSE)</f>
        <v>1</v>
      </c>
      <c r="AK40" s="17" t="b">
        <f>IF(AND(K39="",L39=""),TRUE,FALSE)</f>
        <v>1</v>
      </c>
      <c r="AL40" s="17"/>
      <c r="AM40" s="17">
        <f>COUNTIF(AE40:AI40,0)</f>
        <v>4</v>
      </c>
      <c r="AN40" s="17" t="b">
        <f>IF((E40=" "),TRUE,FALSE)</f>
        <v>1</v>
      </c>
      <c r="AO40" s="17">
        <f>COUNTIF(AE40:AI40,5)</f>
        <v>1</v>
      </c>
      <c r="AP40" s="17">
        <f>COUNTIF(AE40:AI40,4)</f>
        <v>0</v>
      </c>
      <c r="AQ40" s="17">
        <f>COUNTIF(AE40:AI40,2)</f>
        <v>0</v>
      </c>
      <c r="AR40" s="17">
        <f>COUNTIF(AE40:AI40,1)</f>
        <v>0</v>
      </c>
      <c r="AS40" s="13"/>
      <c r="AT40" s="17">
        <f>IF(G39="AL5",5,0)</f>
        <v>0</v>
      </c>
      <c r="AU40" s="17">
        <f>IF(G39="AL4",4,0)</f>
        <v>0</v>
      </c>
      <c r="AV40" s="17">
        <f>IF(G39="AL3",3,0)</f>
        <v>3</v>
      </c>
      <c r="AW40" s="17">
        <f>IF(G39="AL2",2,0)</f>
        <v>0</v>
      </c>
      <c r="AX40" s="17">
        <f>IF(G39="AL1",1,0)</f>
        <v>0</v>
      </c>
    </row>
    <row r="41" spans="1:50" s="11" customFormat="1">
      <c r="A41" s="8"/>
      <c r="B41" s="8"/>
      <c r="C41" s="22"/>
      <c r="D41" s="9"/>
      <c r="E41" s="20"/>
      <c r="G41" s="30"/>
      <c r="H41" s="30"/>
      <c r="I41" s="30"/>
      <c r="J41" s="30"/>
      <c r="K41" s="30"/>
      <c r="AD41" s="13"/>
      <c r="AE41" s="13"/>
      <c r="AF41" s="13"/>
      <c r="AG41" s="13"/>
      <c r="AH41" s="13"/>
      <c r="AI41" s="13"/>
      <c r="AJ41" s="17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</row>
    <row r="42" spans="1:50" s="11" customFormat="1" ht="45" customHeight="1">
      <c r="A42" s="8"/>
      <c r="B42" s="8"/>
      <c r="C42" s="22"/>
      <c r="D42" s="179">
        <v>1.3</v>
      </c>
      <c r="E42" s="178" t="s">
        <v>13</v>
      </c>
      <c r="G42" s="167" t="s">
        <v>905</v>
      </c>
      <c r="H42" s="106" t="s">
        <v>906</v>
      </c>
      <c r="I42" s="106" t="s">
        <v>907</v>
      </c>
      <c r="J42" s="106" t="s">
        <v>1339</v>
      </c>
      <c r="K42" s="106" t="s">
        <v>1171</v>
      </c>
      <c r="L42" s="106" t="s">
        <v>1172</v>
      </c>
      <c r="AD42" s="13"/>
      <c r="AE42" s="13"/>
      <c r="AF42" s="13"/>
      <c r="AG42" s="13"/>
      <c r="AH42" s="13"/>
      <c r="AI42" s="13"/>
      <c r="AJ42" s="17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</row>
    <row r="43" spans="1:50" s="11" customFormat="1" ht="95" customHeight="1">
      <c r="A43" s="8"/>
      <c r="B43" s="8"/>
      <c r="C43" s="22"/>
      <c r="D43" s="9" t="s">
        <v>14</v>
      </c>
      <c r="E43" s="404" t="s">
        <v>168</v>
      </c>
      <c r="G43" s="208" t="s">
        <v>201</v>
      </c>
      <c r="H43" s="108" t="str">
        <f>VLOOKUP(G43,$BA$5:$BR$9,13)</f>
        <v>Very clear line of responsibility and authority</v>
      </c>
      <c r="I43" s="209" t="s">
        <v>1066</v>
      </c>
      <c r="J43" s="209"/>
      <c r="K43" s="209"/>
      <c r="L43" s="210"/>
      <c r="AD43" s="13"/>
      <c r="AE43" s="13"/>
      <c r="AF43" s="13"/>
      <c r="AG43" s="13"/>
      <c r="AH43" s="13"/>
      <c r="AI43" s="13"/>
      <c r="AJ43" s="17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</row>
    <row r="44" spans="1:50" s="11" customFormat="1" ht="95" customHeight="1">
      <c r="A44" s="8"/>
      <c r="B44" s="8"/>
      <c r="C44" s="22"/>
      <c r="D44" s="9"/>
      <c r="E44" s="403"/>
      <c r="G44" s="214" t="s">
        <v>204</v>
      </c>
      <c r="H44" s="196" t="str">
        <f>VLOOKUP(G44,$BA$5:$BR$9,13)</f>
        <v>Adequate line of responsibility and authority</v>
      </c>
      <c r="I44" s="211"/>
      <c r="J44" s="211"/>
      <c r="K44" s="211"/>
      <c r="L44" s="212"/>
      <c r="AD44" s="13"/>
      <c r="AE44" s="13"/>
      <c r="AF44" s="13"/>
      <c r="AG44" s="13"/>
      <c r="AH44" s="13"/>
      <c r="AI44" s="13"/>
      <c r="AJ44" s="17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</row>
    <row r="45" spans="1:50" s="11" customFormat="1" ht="13.75" customHeight="1">
      <c r="A45" s="8"/>
      <c r="B45" s="8"/>
      <c r="C45" s="22"/>
      <c r="D45" s="9"/>
      <c r="E45" s="402" t="str">
        <f>IF(AND(I43="",J43="",K43="",L43=""),"INPUT ERROR! Please provide remarks"," ")</f>
        <v xml:space="preserve"> </v>
      </c>
      <c r="F45" s="402"/>
      <c r="G45" s="402"/>
      <c r="H45" s="402"/>
      <c r="I45" s="402"/>
      <c r="J45" s="402"/>
      <c r="K45" s="402"/>
      <c r="L45" s="402"/>
      <c r="AD45" s="17" t="b">
        <f>IF(G43="",FALSE,TRUE)</f>
        <v>1</v>
      </c>
      <c r="AE45" s="17">
        <f>IF(G43="AL5",5,0)</f>
        <v>5</v>
      </c>
      <c r="AF45" s="17">
        <f>IF(G43="AL4",4,0)</f>
        <v>0</v>
      </c>
      <c r="AG45" s="17">
        <f>IF(G43="AL3",3,0)</f>
        <v>0</v>
      </c>
      <c r="AH45" s="17">
        <f>IF(G43="AL2",2,0)</f>
        <v>0</v>
      </c>
      <c r="AI45" s="17">
        <f>IF(G43="AL1",1,0)</f>
        <v>0</v>
      </c>
      <c r="AJ45" s="17" t="b">
        <f>IF(AND(K43="",L43=""),TRUE,FALSE)</f>
        <v>1</v>
      </c>
      <c r="AK45" s="17" t="b">
        <f>IF(AND(K44="",L44=""),TRUE,FALSE)</f>
        <v>1</v>
      </c>
      <c r="AL45" s="17"/>
      <c r="AM45" s="17">
        <f>COUNTIF(AE45:AI45,0)</f>
        <v>4</v>
      </c>
      <c r="AN45" s="17" t="b">
        <f>IF((E45=" "),TRUE,FALSE)</f>
        <v>1</v>
      </c>
      <c r="AO45" s="17">
        <f>COUNTIF(AE45:AI45,5)</f>
        <v>1</v>
      </c>
      <c r="AP45" s="17">
        <f>COUNTIF(AE45:AI45,4)</f>
        <v>0</v>
      </c>
      <c r="AQ45" s="17">
        <f>COUNTIF(AE45:AI45,2)</f>
        <v>0</v>
      </c>
      <c r="AR45" s="17">
        <f>COUNTIF(AE45:AI45,1)</f>
        <v>0</v>
      </c>
      <c r="AS45" s="13"/>
      <c r="AT45" s="17">
        <f>IF(G44="AL5",5,0)</f>
        <v>0</v>
      </c>
      <c r="AU45" s="17">
        <f>IF(G44="AL4",4,0)</f>
        <v>0</v>
      </c>
      <c r="AV45" s="17">
        <f>IF(G44="AL3",3,0)</f>
        <v>3</v>
      </c>
      <c r="AW45" s="17">
        <f>IF(G44="AL2",2,0)</f>
        <v>0</v>
      </c>
      <c r="AX45" s="17">
        <f>IF(G44="AL1",1,0)</f>
        <v>0</v>
      </c>
    </row>
    <row r="46" spans="1:50" s="11" customFormat="1" ht="95" customHeight="1">
      <c r="A46" s="8"/>
      <c r="B46" s="8"/>
      <c r="C46" s="22"/>
      <c r="D46" s="9" t="s">
        <v>15</v>
      </c>
      <c r="E46" s="403" t="s">
        <v>174</v>
      </c>
      <c r="G46" s="208" t="s">
        <v>201</v>
      </c>
      <c r="H46" s="108" t="str">
        <f>VLOOKUP(G46,$BA$5:$BR$9,14)</f>
        <v>Very high provision and briefing on current information</v>
      </c>
      <c r="I46" s="209" t="s">
        <v>1066</v>
      </c>
      <c r="J46" s="209"/>
      <c r="K46" s="209"/>
      <c r="L46" s="210"/>
      <c r="AD46" s="13"/>
      <c r="AE46" s="13"/>
      <c r="AF46" s="13"/>
      <c r="AG46" s="13"/>
      <c r="AH46" s="13"/>
      <c r="AI46" s="13"/>
      <c r="AJ46" s="17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</row>
    <row r="47" spans="1:50" s="11" customFormat="1" ht="95" customHeight="1">
      <c r="A47" s="8"/>
      <c r="B47" s="8"/>
      <c r="C47" s="22"/>
      <c r="D47" s="9"/>
      <c r="E47" s="403"/>
      <c r="G47" s="214" t="s">
        <v>204</v>
      </c>
      <c r="H47" s="196" t="str">
        <f>VLOOKUP(G47,$BA$5:$BR$9,14)</f>
        <v>Adequate provision and briefing on current information</v>
      </c>
      <c r="I47" s="211"/>
      <c r="J47" s="211"/>
      <c r="K47" s="211"/>
      <c r="L47" s="212"/>
      <c r="AD47" s="13"/>
      <c r="AE47" s="13"/>
      <c r="AF47" s="13"/>
      <c r="AG47" s="13"/>
      <c r="AH47" s="13"/>
      <c r="AI47" s="13"/>
      <c r="AJ47" s="17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</row>
    <row r="48" spans="1:50" s="11" customFormat="1" ht="13.75" customHeight="1">
      <c r="A48" s="8"/>
      <c r="B48" s="8"/>
      <c r="C48" s="22"/>
      <c r="D48" s="9"/>
      <c r="E48" s="402" t="str">
        <f>IF(AND(I46="",J46="",K46="",L46=""),"INPUT ERROR! Please provide remarks"," ")</f>
        <v xml:space="preserve"> </v>
      </c>
      <c r="F48" s="402"/>
      <c r="G48" s="402"/>
      <c r="H48" s="402"/>
      <c r="I48" s="402"/>
      <c r="J48" s="402"/>
      <c r="K48" s="402"/>
      <c r="L48" s="402"/>
      <c r="AD48" s="17" t="b">
        <f>IF(G46="",FALSE,TRUE)</f>
        <v>1</v>
      </c>
      <c r="AE48" s="17">
        <f>IF(G46="AL5",5,0)</f>
        <v>5</v>
      </c>
      <c r="AF48" s="17">
        <f>IF(G46="AL4",4,0)</f>
        <v>0</v>
      </c>
      <c r="AG48" s="17">
        <f>IF(G46="AL3",3,0)</f>
        <v>0</v>
      </c>
      <c r="AH48" s="17">
        <f>IF(G46="AL2",2,0)</f>
        <v>0</v>
      </c>
      <c r="AI48" s="17">
        <f>IF(G46="AL1",1,0)</f>
        <v>0</v>
      </c>
      <c r="AJ48" s="17" t="b">
        <f>IF(AND(K46="",L46=""),TRUE,FALSE)</f>
        <v>1</v>
      </c>
      <c r="AK48" s="17" t="b">
        <f>IF(AND(K47="",L47=""),TRUE,FALSE)</f>
        <v>1</v>
      </c>
      <c r="AL48" s="17"/>
      <c r="AM48" s="17">
        <f>COUNTIF(AE48:AI48,0)</f>
        <v>4</v>
      </c>
      <c r="AN48" s="17" t="b">
        <f>IF((E48=" "),TRUE,FALSE)</f>
        <v>1</v>
      </c>
      <c r="AO48" s="17">
        <f>COUNTIF(AE48:AI48,5)</f>
        <v>1</v>
      </c>
      <c r="AP48" s="17">
        <f>COUNTIF(AE48:AI48,4)</f>
        <v>0</v>
      </c>
      <c r="AQ48" s="17">
        <f>COUNTIF(AE48:AI48,2)</f>
        <v>0</v>
      </c>
      <c r="AR48" s="17">
        <f>COUNTIF(AE48:AI48,1)</f>
        <v>0</v>
      </c>
      <c r="AS48" s="13"/>
      <c r="AT48" s="17">
        <f>IF(G47="AL5",5,0)</f>
        <v>0</v>
      </c>
      <c r="AU48" s="17">
        <f>IF(G47="AL4",4,0)</f>
        <v>0</v>
      </c>
      <c r="AV48" s="17">
        <f>IF(G47="AL3",3,0)</f>
        <v>3</v>
      </c>
      <c r="AW48" s="17">
        <f>IF(G47="AL2",2,0)</f>
        <v>0</v>
      </c>
      <c r="AX48" s="17">
        <f>IF(G47="AL1",1,0)</f>
        <v>0</v>
      </c>
    </row>
    <row r="49" spans="1:50" s="11" customFormat="1" ht="95" customHeight="1">
      <c r="A49" s="8"/>
      <c r="B49" s="8"/>
      <c r="C49" s="22"/>
      <c r="D49" s="9" t="s">
        <v>16</v>
      </c>
      <c r="E49" s="403" t="s">
        <v>1197</v>
      </c>
      <c r="G49" s="208" t="s">
        <v>201</v>
      </c>
      <c r="H49" s="108" t="str">
        <f>VLOOKUP(G49,$BA$5:$BR$9,15)</f>
        <v>Very highly adequate number</v>
      </c>
      <c r="I49" s="209" t="s">
        <v>1066</v>
      </c>
      <c r="J49" s="209"/>
      <c r="K49" s="209"/>
      <c r="L49" s="210"/>
      <c r="AD49" s="13"/>
      <c r="AE49" s="13"/>
      <c r="AF49" s="13"/>
      <c r="AG49" s="13"/>
      <c r="AH49" s="13"/>
      <c r="AI49" s="13"/>
      <c r="AJ49" s="17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</row>
    <row r="50" spans="1:50" s="11" customFormat="1" ht="95" customHeight="1">
      <c r="A50" s="8"/>
      <c r="B50" s="8"/>
      <c r="C50" s="22"/>
      <c r="D50" s="9"/>
      <c r="E50" s="403"/>
      <c r="G50" s="214" t="s">
        <v>204</v>
      </c>
      <c r="H50" s="196" t="str">
        <f>VLOOKUP(G50,$BA$5:$BR$9,15)</f>
        <v>Adequate number</v>
      </c>
      <c r="I50" s="211"/>
      <c r="J50" s="211"/>
      <c r="K50" s="211"/>
      <c r="L50" s="212"/>
      <c r="AD50" s="13"/>
      <c r="AE50" s="13"/>
      <c r="AF50" s="13"/>
      <c r="AG50" s="13"/>
      <c r="AH50" s="13"/>
      <c r="AI50" s="13"/>
      <c r="AJ50" s="17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</row>
    <row r="51" spans="1:50" s="11" customFormat="1" ht="13.75" customHeight="1">
      <c r="A51" s="8"/>
      <c r="B51" s="8"/>
      <c r="C51" s="22"/>
      <c r="D51" s="9"/>
      <c r="E51" s="402" t="str">
        <f>IF(AND(I49="",J49="",K49="",L49=""),"INPUT ERROR! Please provide remarks"," ")</f>
        <v xml:space="preserve"> </v>
      </c>
      <c r="F51" s="402"/>
      <c r="G51" s="402"/>
      <c r="H51" s="402"/>
      <c r="I51" s="402"/>
      <c r="J51" s="402"/>
      <c r="K51" s="402"/>
      <c r="L51" s="402"/>
      <c r="AD51" s="17" t="b">
        <f>IF(G49="",FALSE,TRUE)</f>
        <v>1</v>
      </c>
      <c r="AE51" s="17">
        <f>IF(G49="AL5",5,0)</f>
        <v>5</v>
      </c>
      <c r="AF51" s="17">
        <f>IF(G49="AL4",4,0)</f>
        <v>0</v>
      </c>
      <c r="AG51" s="17">
        <f>IF(G49="AL3",3,0)</f>
        <v>0</v>
      </c>
      <c r="AH51" s="17">
        <f>IF(G49="AL2",2,0)</f>
        <v>0</v>
      </c>
      <c r="AI51" s="17">
        <f>IF(G49="AL1",1,0)</f>
        <v>0</v>
      </c>
      <c r="AJ51" s="17" t="b">
        <f>IF(AND(K49="",L49=""),TRUE,FALSE)</f>
        <v>1</v>
      </c>
      <c r="AK51" s="17" t="b">
        <f>IF(AND(K50="",L50=""),TRUE,FALSE)</f>
        <v>1</v>
      </c>
      <c r="AL51" s="17"/>
      <c r="AM51" s="17">
        <f>COUNTIF(AE51:AI51,0)</f>
        <v>4</v>
      </c>
      <c r="AN51" s="17" t="b">
        <f>IF((E51=" "),TRUE,FALSE)</f>
        <v>1</v>
      </c>
      <c r="AO51" s="17">
        <f>COUNTIF(AE51:AI51,5)</f>
        <v>1</v>
      </c>
      <c r="AP51" s="17">
        <f>COUNTIF(AE51:AI51,4)</f>
        <v>0</v>
      </c>
      <c r="AQ51" s="17">
        <f>COUNTIF(AE51:AI51,2)</f>
        <v>0</v>
      </c>
      <c r="AR51" s="17">
        <f>COUNTIF(AE51:AI51,1)</f>
        <v>0</v>
      </c>
      <c r="AS51" s="13"/>
      <c r="AT51" s="17">
        <f>IF(G50="AL5",5,0)</f>
        <v>0</v>
      </c>
      <c r="AU51" s="17">
        <f>IF(G50="AL4",4,0)</f>
        <v>0</v>
      </c>
      <c r="AV51" s="17">
        <f>IF(G50="AL3",3,0)</f>
        <v>3</v>
      </c>
      <c r="AW51" s="17">
        <f>IF(G50="AL2",2,0)</f>
        <v>0</v>
      </c>
      <c r="AX51" s="17">
        <f>IF(G50="AL1",1,0)</f>
        <v>0</v>
      </c>
    </row>
    <row r="52" spans="1:50" s="11" customFormat="1" ht="95" customHeight="1">
      <c r="A52" s="8"/>
      <c r="B52" s="8"/>
      <c r="C52" s="22"/>
      <c r="D52" s="9" t="s">
        <v>17</v>
      </c>
      <c r="E52" s="403" t="s">
        <v>1202</v>
      </c>
      <c r="G52" s="208" t="s">
        <v>201</v>
      </c>
      <c r="H52" s="108" t="str">
        <f>VLOOKUP(G52,$BA$5:$BR$9,16)</f>
        <v>Highly conducive learning environment</v>
      </c>
      <c r="I52" s="209" t="s">
        <v>1066</v>
      </c>
      <c r="J52" s="209"/>
      <c r="K52" s="209"/>
      <c r="L52" s="210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</row>
    <row r="53" spans="1:50" s="11" customFormat="1" ht="95" customHeight="1">
      <c r="A53" s="8"/>
      <c r="B53" s="8"/>
      <c r="C53" s="22"/>
      <c r="D53" s="9"/>
      <c r="E53" s="403"/>
      <c r="G53" s="214" t="s">
        <v>204</v>
      </c>
      <c r="H53" s="196" t="str">
        <f>VLOOKUP(G53,$BA$5:$BR$9,16)</f>
        <v>Conducive learning environment</v>
      </c>
      <c r="I53" s="211"/>
      <c r="J53" s="211"/>
      <c r="K53" s="211"/>
      <c r="L53" s="212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</row>
    <row r="54" spans="1:50" s="11" customFormat="1" ht="13.75" customHeight="1">
      <c r="A54" s="8"/>
      <c r="B54" s="8"/>
      <c r="C54" s="22"/>
      <c r="D54" s="9"/>
      <c r="E54" s="402" t="str">
        <f>IF(AND(I52="",J52="",K52="",L52=""),"INPUT ERROR! Please provide remarks"," ")</f>
        <v xml:space="preserve"> </v>
      </c>
      <c r="F54" s="402"/>
      <c r="G54" s="402"/>
      <c r="H54" s="402"/>
      <c r="I54" s="402"/>
      <c r="J54" s="402"/>
      <c r="K54" s="402"/>
      <c r="L54" s="402"/>
      <c r="AD54" s="17" t="b">
        <f>IF(G52="",FALSE,TRUE)</f>
        <v>1</v>
      </c>
      <c r="AE54" s="17">
        <f>IF(G52="AL5",5,0)</f>
        <v>5</v>
      </c>
      <c r="AF54" s="17">
        <f>IF(G52="AL4",4,0)</f>
        <v>0</v>
      </c>
      <c r="AG54" s="17">
        <f>IF(G52="AL3",3,0)</f>
        <v>0</v>
      </c>
      <c r="AH54" s="17">
        <f>IF(G52="AL2",2,0)</f>
        <v>0</v>
      </c>
      <c r="AI54" s="17">
        <f>IF(G52="AL1",1,0)</f>
        <v>0</v>
      </c>
      <c r="AJ54" s="17" t="b">
        <f>IF(AND(K52="",L52=""),TRUE,FALSE)</f>
        <v>1</v>
      </c>
      <c r="AK54" s="17" t="b">
        <f>IF(AND(K53="",L53=""),TRUE,FALSE)</f>
        <v>1</v>
      </c>
      <c r="AL54" s="17"/>
      <c r="AM54" s="17">
        <f>COUNTIF(AE54:AI54,0)</f>
        <v>4</v>
      </c>
      <c r="AN54" s="17" t="b">
        <f>IF((E54=" "),TRUE,FALSE)</f>
        <v>1</v>
      </c>
      <c r="AO54" s="17">
        <f>COUNTIF(AE54:AI54,5)</f>
        <v>1</v>
      </c>
      <c r="AP54" s="17">
        <f>COUNTIF(AE54:AI54,4)</f>
        <v>0</v>
      </c>
      <c r="AQ54" s="17">
        <f>COUNTIF(AE54:AI54,2)</f>
        <v>0</v>
      </c>
      <c r="AR54" s="17">
        <f>COUNTIF(AE54:AI54,1)</f>
        <v>0</v>
      </c>
      <c r="AS54" s="13"/>
      <c r="AT54" s="17">
        <f>IF(G53="AL5",5,0)</f>
        <v>0</v>
      </c>
      <c r="AU54" s="17">
        <f>IF(G53="AL4",4,0)</f>
        <v>0</v>
      </c>
      <c r="AV54" s="17">
        <f>IF(G53="AL3",3,0)</f>
        <v>3</v>
      </c>
      <c r="AW54" s="17">
        <f>IF(G53="AL2",2,0)</f>
        <v>0</v>
      </c>
      <c r="AX54" s="17">
        <f>IF(G53="AL1",1,0)</f>
        <v>0</v>
      </c>
    </row>
    <row r="55" spans="1:50" s="11" customFormat="1" ht="95" customHeight="1">
      <c r="A55" s="8"/>
      <c r="B55" s="8"/>
      <c r="C55" s="22"/>
      <c r="D55" s="9" t="s">
        <v>18</v>
      </c>
      <c r="E55" s="403" t="s">
        <v>190</v>
      </c>
      <c r="G55" s="208" t="s">
        <v>201</v>
      </c>
      <c r="H55" s="108" t="str">
        <f>VLOOKUP(G55,$BA$5:$BR$9,17)</f>
        <v>Very well encouraged</v>
      </c>
      <c r="I55" s="209" t="s">
        <v>1066</v>
      </c>
      <c r="J55" s="209"/>
      <c r="K55" s="209"/>
      <c r="L55" s="210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</row>
    <row r="56" spans="1:50" s="11" customFormat="1" ht="95" customHeight="1">
      <c r="A56" s="8"/>
      <c r="B56" s="8"/>
      <c r="C56" s="22"/>
      <c r="D56" s="9"/>
      <c r="E56" s="403"/>
      <c r="G56" s="214" t="s">
        <v>204</v>
      </c>
      <c r="H56" s="196" t="str">
        <f>VLOOKUP(G56,$BA$5:$BR$9,17)</f>
        <v>Adequately encouraged</v>
      </c>
      <c r="I56" s="211"/>
      <c r="J56" s="211"/>
      <c r="K56" s="211"/>
      <c r="L56" s="212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</row>
    <row r="57" spans="1:50" s="11" customFormat="1" ht="13.75" customHeight="1">
      <c r="A57" s="8"/>
      <c r="B57" s="8"/>
      <c r="C57" s="22"/>
      <c r="D57" s="9"/>
      <c r="E57" s="402" t="str">
        <f>IF(AND(I55="",J55="",K55="",L55=""),"INPUT ERROR! Please provide remarks"," ")</f>
        <v xml:space="preserve"> </v>
      </c>
      <c r="F57" s="402"/>
      <c r="G57" s="402"/>
      <c r="H57" s="402"/>
      <c r="I57" s="402"/>
      <c r="J57" s="402"/>
      <c r="K57" s="402"/>
      <c r="L57" s="402"/>
      <c r="AD57" s="17" t="b">
        <f>IF(G55="",FALSE,TRUE)</f>
        <v>1</v>
      </c>
      <c r="AE57" s="17">
        <f>IF(G55="AL5",5,0)</f>
        <v>5</v>
      </c>
      <c r="AF57" s="17">
        <f>IF(G55="AL4",4,0)</f>
        <v>0</v>
      </c>
      <c r="AG57" s="17">
        <f>IF(G55="AL3",3,0)</f>
        <v>0</v>
      </c>
      <c r="AH57" s="17">
        <f>IF(G55="AL2",2,0)</f>
        <v>0</v>
      </c>
      <c r="AI57" s="17">
        <f>IF(G55="AL1",1,0)</f>
        <v>0</v>
      </c>
      <c r="AJ57" s="17" t="b">
        <f>IF(AND(K55="",L55=""),TRUE,FALSE)</f>
        <v>1</v>
      </c>
      <c r="AK57" s="17" t="b">
        <f>IF(AND(K56="",L56=""),TRUE,FALSE)</f>
        <v>1</v>
      </c>
      <c r="AL57" s="17"/>
      <c r="AM57" s="17">
        <f>COUNTIF(AE57:AI57,0)</f>
        <v>4</v>
      </c>
      <c r="AN57" s="17" t="b">
        <f>IF((E57=" "),TRUE,FALSE)</f>
        <v>1</v>
      </c>
      <c r="AO57" s="17">
        <f>COUNTIF(AE57:AI57,5)</f>
        <v>1</v>
      </c>
      <c r="AP57" s="17">
        <f>COUNTIF(AE57:AI57,4)</f>
        <v>0</v>
      </c>
      <c r="AQ57" s="17">
        <f>COUNTIF(AE57:AI57,2)</f>
        <v>0</v>
      </c>
      <c r="AR57" s="17">
        <f>COUNTIF(AE57:AI57,1)</f>
        <v>0</v>
      </c>
      <c r="AS57" s="13"/>
      <c r="AT57" s="17">
        <f>IF(G56="AL5",5,0)</f>
        <v>0</v>
      </c>
      <c r="AU57" s="17">
        <f>IF(G56="AL4",4,0)</f>
        <v>0</v>
      </c>
      <c r="AV57" s="17">
        <f>IF(G56="AL3",3,0)</f>
        <v>3</v>
      </c>
      <c r="AW57" s="17">
        <f>IF(G56="AL2",2,0)</f>
        <v>0</v>
      </c>
      <c r="AX57" s="17">
        <f>IF(G56="AL1",1,0)</f>
        <v>0</v>
      </c>
    </row>
    <row r="58" spans="1:50" s="11" customFormat="1" ht="95" customHeight="1">
      <c r="A58" s="8"/>
      <c r="B58" s="8"/>
      <c r="C58" s="22"/>
      <c r="D58" s="9" t="s">
        <v>19</v>
      </c>
      <c r="E58" s="403" t="s">
        <v>555</v>
      </c>
      <c r="G58" s="208" t="s">
        <v>201</v>
      </c>
      <c r="H58" s="108" t="str">
        <f>VLOOKUP(G58,$BA$5:$BR$9,18)</f>
        <v>Obtained extensive feedbacks and use the information extensively</v>
      </c>
      <c r="I58" s="209" t="s">
        <v>1066</v>
      </c>
      <c r="J58" s="209"/>
      <c r="K58" s="209"/>
      <c r="L58" s="210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</row>
    <row r="59" spans="1:50" s="11" customFormat="1" ht="95" customHeight="1">
      <c r="A59" s="8"/>
      <c r="B59" s="8"/>
      <c r="C59" s="22"/>
      <c r="D59" s="9"/>
      <c r="E59" s="403"/>
      <c r="G59" s="214" t="s">
        <v>204</v>
      </c>
      <c r="H59" s="196" t="str">
        <f>VLOOKUP(G59,$BA$5:$BR$9,18)</f>
        <v>Obtained feedbacks and use the information</v>
      </c>
      <c r="I59" s="211"/>
      <c r="J59" s="211"/>
      <c r="K59" s="211"/>
      <c r="L59" s="212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</row>
    <row r="60" spans="1:50" s="11" customFormat="1" ht="13.75" customHeight="1">
      <c r="A60" s="8"/>
      <c r="B60" s="8"/>
      <c r="C60" s="22"/>
      <c r="D60" s="9"/>
      <c r="E60" s="402" t="str">
        <f>IF(AND(I58="",J58="",K58="",L58=""),"INPUT ERROR! Please provide remarks"," ")</f>
        <v xml:space="preserve"> </v>
      </c>
      <c r="F60" s="402"/>
      <c r="G60" s="402"/>
      <c r="H60" s="402"/>
      <c r="I60" s="402"/>
      <c r="J60" s="402"/>
      <c r="K60" s="402"/>
      <c r="L60" s="402"/>
      <c r="AD60" s="17" t="b">
        <f>IF(G58="",FALSE,TRUE)</f>
        <v>1</v>
      </c>
      <c r="AE60" s="17">
        <f>IF(G58="AL5",5,0)</f>
        <v>5</v>
      </c>
      <c r="AF60" s="17">
        <f>IF(G58="AL4",4,0)</f>
        <v>0</v>
      </c>
      <c r="AG60" s="17">
        <f>IF(G58="AL3",3,0)</f>
        <v>0</v>
      </c>
      <c r="AH60" s="17">
        <f>IF(G58="AL2",2,0)</f>
        <v>0</v>
      </c>
      <c r="AI60" s="17">
        <f>IF(G58="AL1",1,0)</f>
        <v>0</v>
      </c>
      <c r="AJ60" s="17" t="b">
        <f>IF(AND(K58="",L58=""),TRUE,FALSE)</f>
        <v>1</v>
      </c>
      <c r="AK60" s="17" t="b">
        <f>IF(AND(K59="",L59=""),TRUE,FALSE)</f>
        <v>1</v>
      </c>
      <c r="AL60" s="17"/>
      <c r="AM60" s="17">
        <f>COUNTIF(AE60:AI60,0)</f>
        <v>4</v>
      </c>
      <c r="AN60" s="17" t="b">
        <f>IF((E60=" "),TRUE,FALSE)</f>
        <v>1</v>
      </c>
      <c r="AO60" s="17">
        <f>COUNTIF(AE60:AI60,5)</f>
        <v>1</v>
      </c>
      <c r="AP60" s="17">
        <f>COUNTIF(AE60:AI60,4)</f>
        <v>0</v>
      </c>
      <c r="AQ60" s="17">
        <f>COUNTIF(AE60:AI60,2)</f>
        <v>0</v>
      </c>
      <c r="AR60" s="17">
        <f>COUNTIF(AE60:AI60,1)</f>
        <v>0</v>
      </c>
      <c r="AS60" s="13"/>
      <c r="AT60" s="17">
        <f>IF(G59="AL5",5,0)</f>
        <v>0</v>
      </c>
      <c r="AU60" s="17">
        <f>IF(G59="AL4",4,0)</f>
        <v>0</v>
      </c>
      <c r="AV60" s="17">
        <f>IF(G59="AL3",3,0)</f>
        <v>3</v>
      </c>
      <c r="AW60" s="17">
        <f>IF(G59="AL2",2,0)</f>
        <v>0</v>
      </c>
      <c r="AX60" s="17">
        <f>IF(G59="AL1",1,0)</f>
        <v>0</v>
      </c>
    </row>
    <row r="61" spans="1:50" s="11" customFormat="1">
      <c r="A61" s="8"/>
      <c r="B61" s="8"/>
      <c r="C61" s="22"/>
      <c r="D61" s="9"/>
      <c r="E61" s="20"/>
      <c r="G61" s="30"/>
      <c r="H61" s="30"/>
      <c r="I61" s="30"/>
      <c r="J61" s="30"/>
      <c r="K61" s="30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</row>
    <row r="62" spans="1:50" s="11" customFormat="1">
      <c r="A62" s="8"/>
      <c r="B62" s="8"/>
      <c r="C62" s="22"/>
      <c r="D62" s="9"/>
      <c r="E62" s="20"/>
      <c r="G62" s="27"/>
      <c r="H62" s="30"/>
      <c r="I62" s="30"/>
      <c r="J62" s="30"/>
      <c r="K62" s="30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</row>
    <row r="63" spans="1:50" s="11" customFormat="1">
      <c r="A63" s="8"/>
      <c r="B63" s="8"/>
      <c r="C63" s="22"/>
      <c r="D63" s="9"/>
      <c r="E63" s="20"/>
      <c r="G63" s="27"/>
      <c r="H63" s="30"/>
      <c r="I63" s="30"/>
      <c r="J63" s="30"/>
      <c r="K63" s="30"/>
      <c r="AD63" s="18" t="b">
        <f>IF(AND(AD8:AD60,AN8:AN60),TRUE,FALSE)</f>
        <v>1</v>
      </c>
      <c r="AE63" s="13"/>
      <c r="AF63" s="13"/>
      <c r="AG63" s="13"/>
      <c r="AH63" s="13"/>
      <c r="AI63" s="13"/>
      <c r="AJ63" s="13" t="b">
        <f>IF(AND(AJ8:AJ61),TRUE,FALSE)</f>
        <v>1</v>
      </c>
      <c r="AK63" s="13" t="b">
        <f>IF(AND(AK8:AK61),TRUE,FALSE)</f>
        <v>1</v>
      </c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</row>
    <row r="64" spans="1:50" s="11" customFormat="1">
      <c r="A64" s="8"/>
      <c r="B64" s="8"/>
      <c r="C64" s="22"/>
      <c r="D64" s="9"/>
      <c r="E64" s="20"/>
      <c r="G64" s="27"/>
      <c r="H64" s="30"/>
      <c r="I64" s="30"/>
      <c r="J64" s="30"/>
      <c r="K64" s="30"/>
      <c r="AD64" s="18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</row>
    <row r="65" spans="1:50" s="11" customFormat="1">
      <c r="A65" s="8"/>
      <c r="B65" s="8"/>
      <c r="C65" s="22"/>
      <c r="D65" s="9"/>
      <c r="E65" s="20"/>
      <c r="G65" s="27"/>
      <c r="H65" s="30"/>
      <c r="I65" s="30"/>
      <c r="J65" s="30"/>
      <c r="K65" s="30"/>
      <c r="AD65" s="19">
        <f>COUNTA(AD8:AD60)</f>
        <v>17</v>
      </c>
      <c r="AE65" s="19">
        <f>COUNTIF(AE8:AE60,5)</f>
        <v>16</v>
      </c>
      <c r="AF65" s="19">
        <f>COUNTIF(AF8:AF60,4)</f>
        <v>0</v>
      </c>
      <c r="AG65" s="19">
        <f>COUNTIF(AG8:AG60,3)</f>
        <v>1</v>
      </c>
      <c r="AH65" s="19">
        <f>COUNTIF(AH8:AH60,2)</f>
        <v>0</v>
      </c>
      <c r="AI65" s="19">
        <f>COUNTIF(AI8:AI60,1)</f>
        <v>0</v>
      </c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9">
        <f>COUNTIF(AT8:AT60,5)</f>
        <v>0</v>
      </c>
      <c r="AU65" s="19">
        <f>COUNTIF(AU8:AU60,4)</f>
        <v>0</v>
      </c>
      <c r="AV65" s="19">
        <f>COUNTIF(AV8:AV60,3)</f>
        <v>17</v>
      </c>
      <c r="AW65" s="19">
        <f>COUNTIF(AW8:AW60,2)</f>
        <v>0</v>
      </c>
      <c r="AX65" s="19">
        <f>COUNTIF(AX8:AX60,1)</f>
        <v>0</v>
      </c>
    </row>
    <row r="66" spans="1:50" s="11" customFormat="1">
      <c r="A66" s="8"/>
      <c r="B66" s="8"/>
      <c r="C66" s="22"/>
      <c r="D66" s="9"/>
      <c r="E66" s="20"/>
      <c r="G66" s="27"/>
      <c r="H66" s="30"/>
      <c r="I66" s="30"/>
      <c r="J66" s="30"/>
      <c r="K66" s="30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</row>
    <row r="67" spans="1:50" s="11" customFormat="1">
      <c r="A67" s="8"/>
      <c r="B67" s="8"/>
      <c r="C67" s="22"/>
      <c r="D67" s="9"/>
      <c r="E67" s="20"/>
      <c r="G67" s="27"/>
      <c r="H67" s="30"/>
      <c r="I67" s="30"/>
      <c r="J67" s="30"/>
      <c r="K67" s="30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</row>
    <row r="68" spans="1:50" s="11" customFormat="1">
      <c r="A68" s="8"/>
      <c r="B68" s="8"/>
      <c r="C68" s="22"/>
      <c r="D68" s="9"/>
      <c r="E68" s="20"/>
      <c r="G68" s="27"/>
      <c r="H68" s="30"/>
      <c r="I68" s="30"/>
      <c r="J68" s="30"/>
      <c r="K68" s="30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</row>
    <row r="69" spans="1:50" s="11" customFormat="1">
      <c r="A69" s="8"/>
      <c r="B69" s="8"/>
      <c r="C69" s="22"/>
      <c r="D69" s="9"/>
      <c r="E69" s="20"/>
      <c r="G69" s="27"/>
      <c r="H69" s="30"/>
      <c r="I69" s="30"/>
      <c r="J69" s="30"/>
      <c r="K69" s="30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</row>
    <row r="70" spans="1:50" s="11" customFormat="1">
      <c r="A70" s="8"/>
      <c r="B70" s="8"/>
      <c r="C70" s="22"/>
      <c r="D70" s="9"/>
      <c r="E70" s="20"/>
      <c r="G70" s="27"/>
      <c r="H70" s="30"/>
      <c r="I70" s="30"/>
      <c r="J70" s="30"/>
      <c r="K70" s="30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</row>
    <row r="71" spans="1:50" s="11" customFormat="1">
      <c r="A71" s="8"/>
      <c r="B71" s="8"/>
      <c r="C71" s="22"/>
      <c r="D71" s="9"/>
      <c r="E71" s="20"/>
      <c r="G71" s="27"/>
      <c r="H71" s="30"/>
      <c r="I71" s="30"/>
      <c r="J71" s="30"/>
      <c r="K71" s="30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</row>
    <row r="72" spans="1:50" s="11" customFormat="1">
      <c r="A72" s="8"/>
      <c r="B72" s="8"/>
      <c r="C72" s="22"/>
      <c r="D72" s="9"/>
      <c r="E72" s="20"/>
      <c r="G72" s="27"/>
      <c r="H72" s="30"/>
      <c r="I72" s="30"/>
      <c r="J72" s="30"/>
      <c r="K72" s="30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</row>
    <row r="73" spans="1:50" s="11" customFormat="1">
      <c r="A73" s="8"/>
      <c r="B73" s="8"/>
      <c r="C73" s="22"/>
      <c r="D73" s="9"/>
      <c r="E73" s="20"/>
      <c r="G73" s="27"/>
      <c r="H73" s="30"/>
      <c r="I73" s="30"/>
      <c r="J73" s="30"/>
      <c r="K73" s="30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</row>
    <row r="74" spans="1:50" s="11" customFormat="1">
      <c r="A74" s="8"/>
      <c r="B74" s="8"/>
      <c r="C74" s="22"/>
      <c r="D74" s="9"/>
      <c r="E74" s="20"/>
      <c r="G74" s="27"/>
      <c r="H74" s="30"/>
      <c r="I74" s="30"/>
      <c r="J74" s="30"/>
      <c r="K74" s="30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</row>
    <row r="75" spans="1:50" s="11" customFormat="1">
      <c r="A75" s="8"/>
      <c r="B75" s="8"/>
      <c r="C75" s="22"/>
      <c r="D75" s="9"/>
      <c r="E75" s="20"/>
      <c r="G75" s="27"/>
      <c r="H75" s="30"/>
      <c r="I75" s="30"/>
      <c r="J75" s="30"/>
      <c r="K75" s="30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</row>
    <row r="76" spans="1:50" s="11" customFormat="1">
      <c r="A76" s="8"/>
      <c r="B76" s="8"/>
      <c r="C76" s="22"/>
      <c r="D76" s="9"/>
      <c r="E76" s="20"/>
      <c r="G76" s="27"/>
      <c r="H76" s="30"/>
      <c r="I76" s="30"/>
      <c r="J76" s="30"/>
      <c r="K76" s="30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</row>
    <row r="77" spans="1:50" s="11" customFormat="1">
      <c r="A77" s="8"/>
      <c r="B77" s="8"/>
      <c r="C77" s="22"/>
      <c r="D77" s="9"/>
      <c r="E77" s="20"/>
      <c r="G77" s="27"/>
      <c r="H77" s="30"/>
      <c r="I77" s="30"/>
      <c r="J77" s="30"/>
      <c r="K77" s="30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</row>
    <row r="78" spans="1:50" s="11" customFormat="1">
      <c r="A78" s="8"/>
      <c r="B78" s="8"/>
      <c r="C78" s="22"/>
      <c r="D78" s="9"/>
      <c r="E78" s="20"/>
      <c r="G78" s="27"/>
      <c r="H78" s="30"/>
      <c r="I78" s="30"/>
      <c r="J78" s="30"/>
      <c r="K78" s="30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</row>
    <row r="79" spans="1:50" s="11" customFormat="1">
      <c r="A79" s="8"/>
      <c r="B79" s="8"/>
      <c r="C79" s="22"/>
      <c r="D79" s="9"/>
      <c r="E79" s="20"/>
      <c r="G79" s="27"/>
      <c r="H79" s="30"/>
      <c r="I79" s="30"/>
      <c r="J79" s="30"/>
      <c r="K79" s="30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</row>
    <row r="80" spans="1:50" s="11" customFormat="1">
      <c r="A80" s="8"/>
      <c r="B80" s="8"/>
      <c r="C80" s="22"/>
      <c r="D80" s="9"/>
      <c r="E80" s="20"/>
      <c r="G80" s="27"/>
      <c r="H80" s="30"/>
      <c r="I80" s="30"/>
      <c r="J80" s="30"/>
      <c r="K80" s="30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</row>
    <row r="81" spans="1:50" s="11" customFormat="1">
      <c r="A81" s="8"/>
      <c r="B81" s="8"/>
      <c r="C81" s="22"/>
      <c r="D81" s="9"/>
      <c r="E81" s="20"/>
      <c r="G81" s="27"/>
      <c r="H81" s="30"/>
      <c r="I81" s="30"/>
      <c r="J81" s="30"/>
      <c r="K81" s="30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</row>
    <row r="82" spans="1:50" s="11" customFormat="1">
      <c r="A82" s="8"/>
      <c r="B82" s="8"/>
      <c r="C82" s="22"/>
      <c r="D82" s="9"/>
      <c r="E82" s="20"/>
      <c r="G82" s="27"/>
      <c r="H82" s="30"/>
      <c r="I82" s="30"/>
      <c r="J82" s="30"/>
      <c r="K82" s="30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</row>
    <row r="83" spans="1:50" s="11" customFormat="1">
      <c r="A83" s="8"/>
      <c r="B83" s="8"/>
      <c r="C83" s="22"/>
      <c r="D83" s="9"/>
      <c r="E83" s="20"/>
      <c r="G83" s="27"/>
      <c r="H83" s="30"/>
      <c r="I83" s="30"/>
      <c r="J83" s="30"/>
      <c r="K83" s="30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</row>
    <row r="84" spans="1:50" s="11" customFormat="1">
      <c r="A84" s="8"/>
      <c r="B84" s="8"/>
      <c r="C84" s="22"/>
      <c r="D84" s="9"/>
      <c r="E84" s="20"/>
      <c r="G84" s="27"/>
      <c r="H84" s="30"/>
      <c r="I84" s="30"/>
      <c r="J84" s="30"/>
      <c r="K84" s="30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</row>
    <row r="85" spans="1:50" s="11" customFormat="1">
      <c r="A85" s="8"/>
      <c r="B85" s="8"/>
      <c r="C85" s="22"/>
      <c r="D85" s="9"/>
      <c r="E85" s="20"/>
      <c r="G85" s="27"/>
      <c r="H85" s="30"/>
      <c r="I85" s="30"/>
      <c r="J85" s="30"/>
      <c r="K85" s="30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</row>
    <row r="86" spans="1:50" s="11" customFormat="1">
      <c r="A86" s="8"/>
      <c r="B86" s="8"/>
      <c r="C86" s="22"/>
      <c r="D86" s="9"/>
      <c r="E86" s="20"/>
      <c r="G86" s="27"/>
      <c r="H86" s="30"/>
      <c r="I86" s="30"/>
      <c r="J86" s="30"/>
      <c r="K86" s="30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</row>
    <row r="87" spans="1:50" s="11" customFormat="1">
      <c r="A87" s="8"/>
      <c r="B87" s="8"/>
      <c r="C87" s="22"/>
      <c r="D87" s="9"/>
      <c r="E87" s="20"/>
      <c r="G87" s="27"/>
      <c r="H87" s="30"/>
      <c r="I87" s="30"/>
      <c r="J87" s="30"/>
      <c r="K87" s="30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</row>
    <row r="88" spans="1:50" s="11" customFormat="1">
      <c r="A88" s="8"/>
      <c r="B88" s="8"/>
      <c r="C88" s="22"/>
      <c r="D88" s="9"/>
      <c r="E88" s="20"/>
      <c r="G88" s="27"/>
      <c r="H88" s="30"/>
      <c r="I88" s="30"/>
      <c r="J88" s="30"/>
      <c r="K88" s="30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</row>
    <row r="89" spans="1:50" s="11" customFormat="1">
      <c r="A89" s="8"/>
      <c r="B89" s="8"/>
      <c r="C89" s="22"/>
      <c r="D89" s="9"/>
      <c r="E89" s="20"/>
      <c r="G89" s="27"/>
      <c r="H89" s="30"/>
      <c r="I89" s="30"/>
      <c r="J89" s="30"/>
      <c r="K89" s="30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</row>
    <row r="90" spans="1:50" s="11" customFormat="1">
      <c r="A90" s="8"/>
      <c r="B90" s="8"/>
      <c r="C90" s="22"/>
      <c r="D90" s="9"/>
      <c r="E90" s="20"/>
      <c r="G90" s="27"/>
      <c r="H90" s="30"/>
      <c r="I90" s="30"/>
      <c r="J90" s="30"/>
      <c r="K90" s="30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</row>
    <row r="91" spans="1:50" s="11" customFormat="1">
      <c r="A91" s="8"/>
      <c r="B91" s="8"/>
      <c r="C91" s="22"/>
      <c r="D91" s="9"/>
      <c r="E91" s="20"/>
      <c r="G91" s="27"/>
      <c r="H91" s="30"/>
      <c r="I91" s="30"/>
      <c r="J91" s="30"/>
      <c r="K91" s="30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</row>
    <row r="92" spans="1:50" s="11" customFormat="1">
      <c r="A92" s="8"/>
      <c r="B92" s="8"/>
      <c r="C92" s="22"/>
      <c r="D92" s="9"/>
      <c r="E92" s="20"/>
      <c r="G92" s="27"/>
      <c r="H92" s="30"/>
      <c r="I92" s="30"/>
      <c r="J92" s="30"/>
      <c r="K92" s="30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</row>
    <row r="93" spans="1:50" s="11" customFormat="1">
      <c r="A93" s="8"/>
      <c r="B93" s="8"/>
      <c r="C93" s="22"/>
      <c r="D93" s="9"/>
      <c r="E93" s="20"/>
      <c r="G93" s="27"/>
      <c r="H93" s="30"/>
      <c r="I93" s="30"/>
      <c r="J93" s="30"/>
      <c r="K93" s="30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</row>
    <row r="94" spans="1:50" s="11" customFormat="1">
      <c r="A94" s="8"/>
      <c r="B94" s="8"/>
      <c r="C94" s="22"/>
      <c r="D94" s="9"/>
      <c r="E94" s="20"/>
      <c r="G94" s="27"/>
      <c r="H94" s="30"/>
      <c r="I94" s="30"/>
      <c r="J94" s="30"/>
      <c r="K94" s="30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</row>
    <row r="95" spans="1:50" s="11" customFormat="1">
      <c r="A95" s="8"/>
      <c r="B95" s="8"/>
      <c r="C95" s="22"/>
      <c r="D95" s="9"/>
      <c r="E95" s="20"/>
      <c r="G95" s="27"/>
      <c r="H95" s="30"/>
      <c r="I95" s="30"/>
      <c r="J95" s="30"/>
      <c r="K95" s="30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</row>
    <row r="96" spans="1:50" s="11" customFormat="1">
      <c r="A96" s="8"/>
      <c r="B96" s="8"/>
      <c r="C96" s="22"/>
      <c r="D96" s="9"/>
      <c r="E96" s="20"/>
      <c r="G96" s="27"/>
      <c r="H96" s="30"/>
      <c r="I96" s="30"/>
      <c r="J96" s="30"/>
      <c r="K96" s="30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</row>
    <row r="97" spans="1:50" s="11" customFormat="1">
      <c r="A97" s="8"/>
      <c r="B97" s="8"/>
      <c r="C97" s="22"/>
      <c r="D97" s="9"/>
      <c r="E97" s="20"/>
      <c r="G97" s="27"/>
      <c r="H97" s="30"/>
      <c r="I97" s="30"/>
      <c r="J97" s="30"/>
      <c r="K97" s="30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</row>
    <row r="98" spans="1:50" s="11" customFormat="1">
      <c r="A98" s="8"/>
      <c r="B98" s="8"/>
      <c r="C98" s="22"/>
      <c r="D98" s="9"/>
      <c r="E98" s="20"/>
      <c r="G98" s="27"/>
      <c r="H98" s="30"/>
      <c r="I98" s="30"/>
      <c r="J98" s="30"/>
      <c r="K98" s="30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</row>
    <row r="99" spans="1:50" s="11" customFormat="1">
      <c r="A99" s="8"/>
      <c r="B99" s="8"/>
      <c r="C99" s="22"/>
      <c r="D99" s="9"/>
      <c r="E99" s="20"/>
      <c r="G99" s="27"/>
      <c r="H99" s="30"/>
      <c r="I99" s="30"/>
      <c r="J99" s="30"/>
      <c r="K99" s="30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</row>
    <row r="100" spans="1:50" s="11" customFormat="1">
      <c r="A100" s="8"/>
      <c r="B100" s="8"/>
      <c r="C100" s="22"/>
      <c r="D100" s="9"/>
      <c r="E100" s="20"/>
      <c r="G100" s="27"/>
      <c r="H100" s="30"/>
      <c r="I100" s="30"/>
      <c r="J100" s="30"/>
      <c r="K100" s="30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</row>
    <row r="101" spans="1:50" s="11" customFormat="1">
      <c r="A101" s="8"/>
      <c r="B101" s="8"/>
      <c r="C101" s="22"/>
      <c r="D101" s="9"/>
      <c r="E101" s="20"/>
      <c r="G101" s="27"/>
      <c r="H101" s="30"/>
      <c r="I101" s="30"/>
      <c r="J101" s="30"/>
      <c r="K101" s="30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</row>
    <row r="102" spans="1:50" s="11" customFormat="1">
      <c r="A102" s="8"/>
      <c r="B102" s="8"/>
      <c r="C102" s="22"/>
      <c r="D102" s="9"/>
      <c r="E102" s="20"/>
      <c r="G102" s="27"/>
      <c r="H102" s="30"/>
      <c r="I102" s="30"/>
      <c r="J102" s="30"/>
      <c r="K102" s="30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</row>
    <row r="103" spans="1:50" s="11" customFormat="1">
      <c r="A103" s="8"/>
      <c r="B103" s="8"/>
      <c r="C103" s="22"/>
      <c r="D103" s="9"/>
      <c r="E103" s="20"/>
      <c r="G103" s="27"/>
      <c r="H103" s="30"/>
      <c r="I103" s="30"/>
      <c r="J103" s="30"/>
      <c r="K103" s="30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</row>
    <row r="104" spans="1:50" s="11" customFormat="1">
      <c r="A104" s="8"/>
      <c r="B104" s="8"/>
      <c r="C104" s="22"/>
      <c r="D104" s="9"/>
      <c r="E104" s="20"/>
      <c r="G104" s="27"/>
      <c r="H104" s="30"/>
      <c r="I104" s="30"/>
      <c r="J104" s="30"/>
      <c r="K104" s="30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</row>
    <row r="105" spans="1:50" s="11" customFormat="1">
      <c r="A105" s="8"/>
      <c r="B105" s="8"/>
      <c r="C105" s="22"/>
      <c r="D105" s="9"/>
      <c r="E105" s="20"/>
      <c r="G105" s="27"/>
      <c r="H105" s="30"/>
      <c r="I105" s="30"/>
      <c r="J105" s="30"/>
      <c r="K105" s="30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</row>
    <row r="106" spans="1:50" s="11" customFormat="1">
      <c r="A106" s="8"/>
      <c r="B106" s="8"/>
      <c r="C106" s="22"/>
      <c r="D106" s="9"/>
      <c r="E106" s="20"/>
      <c r="G106" s="27"/>
      <c r="H106" s="30"/>
      <c r="I106" s="30"/>
      <c r="J106" s="30"/>
      <c r="K106" s="30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</row>
    <row r="107" spans="1:50" s="11" customFormat="1">
      <c r="A107" s="8"/>
      <c r="B107" s="8"/>
      <c r="C107" s="22"/>
      <c r="D107" s="9"/>
      <c r="E107" s="20"/>
      <c r="G107" s="27"/>
      <c r="H107" s="30"/>
      <c r="I107" s="30"/>
      <c r="J107" s="30"/>
      <c r="K107" s="30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</row>
    <row r="108" spans="1:50" s="11" customFormat="1">
      <c r="A108" s="8"/>
      <c r="B108" s="8"/>
      <c r="C108" s="22"/>
      <c r="D108" s="9"/>
      <c r="E108" s="20"/>
      <c r="G108" s="27"/>
      <c r="H108" s="30"/>
      <c r="I108" s="30"/>
      <c r="J108" s="30"/>
      <c r="K108" s="30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</row>
    <row r="109" spans="1:50" s="11" customFormat="1">
      <c r="A109" s="8"/>
      <c r="B109" s="8"/>
      <c r="C109" s="22"/>
      <c r="D109" s="9"/>
      <c r="E109" s="20"/>
      <c r="G109" s="27"/>
      <c r="H109" s="30"/>
      <c r="I109" s="30"/>
      <c r="J109" s="30"/>
      <c r="K109" s="30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</row>
    <row r="110" spans="1:50" s="11" customFormat="1">
      <c r="A110" s="8"/>
      <c r="B110" s="8"/>
      <c r="C110" s="22"/>
      <c r="D110" s="9"/>
      <c r="E110" s="20"/>
      <c r="G110" s="27"/>
      <c r="H110" s="30"/>
      <c r="I110" s="30"/>
      <c r="J110" s="30"/>
      <c r="K110" s="30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</row>
    <row r="111" spans="1:50" s="11" customFormat="1">
      <c r="A111" s="8"/>
      <c r="B111" s="8"/>
      <c r="C111" s="22"/>
      <c r="D111" s="9"/>
      <c r="E111" s="20"/>
      <c r="G111" s="27"/>
      <c r="H111" s="30"/>
      <c r="I111" s="30"/>
      <c r="J111" s="30"/>
      <c r="K111" s="30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</row>
    <row r="112" spans="1:50" s="11" customFormat="1">
      <c r="A112" s="8"/>
      <c r="B112" s="8"/>
      <c r="C112" s="22"/>
      <c r="D112" s="9"/>
      <c r="E112" s="20"/>
      <c r="G112" s="27"/>
      <c r="H112" s="30"/>
      <c r="I112" s="30"/>
      <c r="J112" s="30"/>
      <c r="K112" s="30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</row>
    <row r="113" spans="1:50" s="11" customFormat="1">
      <c r="A113" s="8"/>
      <c r="B113" s="8"/>
      <c r="C113" s="22"/>
      <c r="D113" s="9"/>
      <c r="E113" s="20"/>
      <c r="G113" s="27"/>
      <c r="H113" s="30"/>
      <c r="I113" s="30"/>
      <c r="J113" s="30"/>
      <c r="K113" s="30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</row>
    <row r="114" spans="1:50" s="11" customFormat="1">
      <c r="A114" s="8"/>
      <c r="B114" s="8"/>
      <c r="C114" s="22"/>
      <c r="D114" s="9"/>
      <c r="E114" s="10"/>
      <c r="G114" s="27"/>
      <c r="H114" s="30"/>
      <c r="I114" s="30"/>
      <c r="J114" s="30"/>
      <c r="K114" s="30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</row>
    <row r="115" spans="1:50" s="11" customFormat="1">
      <c r="A115" s="8"/>
      <c r="B115" s="8"/>
      <c r="C115" s="22"/>
      <c r="D115" s="9"/>
      <c r="E115" s="10"/>
      <c r="G115" s="27"/>
      <c r="H115" s="30"/>
      <c r="I115" s="30"/>
      <c r="J115" s="30"/>
      <c r="K115" s="30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</row>
    <row r="116" spans="1:50" s="11" customFormat="1">
      <c r="A116" s="8"/>
      <c r="B116" s="8"/>
      <c r="C116" s="22"/>
      <c r="D116" s="9"/>
      <c r="E116" s="10"/>
      <c r="G116" s="27"/>
      <c r="H116" s="30"/>
      <c r="I116" s="30"/>
      <c r="J116" s="30"/>
      <c r="K116" s="30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</row>
    <row r="117" spans="1:50" s="11" customFormat="1">
      <c r="A117" s="8"/>
      <c r="B117" s="8"/>
      <c r="C117" s="22"/>
      <c r="D117" s="9"/>
      <c r="E117" s="10"/>
      <c r="G117" s="27"/>
      <c r="H117" s="30"/>
      <c r="I117" s="30"/>
      <c r="J117" s="30"/>
      <c r="K117" s="30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</row>
    <row r="118" spans="1:50" s="11" customFormat="1">
      <c r="A118" s="8"/>
      <c r="B118" s="8"/>
      <c r="C118" s="22"/>
      <c r="D118" s="9"/>
      <c r="E118" s="10"/>
      <c r="G118" s="27"/>
      <c r="H118" s="30"/>
      <c r="I118" s="30"/>
      <c r="J118" s="30"/>
      <c r="K118" s="30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</row>
    <row r="119" spans="1:50" s="11" customFormat="1">
      <c r="A119" s="8"/>
      <c r="B119" s="8"/>
      <c r="C119" s="22"/>
      <c r="D119" s="9"/>
      <c r="E119" s="10"/>
      <c r="G119" s="27"/>
      <c r="H119" s="30"/>
      <c r="I119" s="30"/>
      <c r="J119" s="30"/>
      <c r="K119" s="30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</row>
    <row r="120" spans="1:50" s="11" customFormat="1">
      <c r="A120" s="8"/>
      <c r="B120" s="8"/>
      <c r="C120" s="22"/>
      <c r="D120" s="9"/>
      <c r="E120" s="10"/>
      <c r="G120" s="27"/>
      <c r="H120" s="30"/>
      <c r="I120" s="30"/>
      <c r="J120" s="30"/>
      <c r="K120" s="30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</row>
    <row r="121" spans="1:50" s="11" customFormat="1">
      <c r="A121" s="8"/>
      <c r="B121" s="8"/>
      <c r="C121" s="22"/>
      <c r="D121" s="9"/>
      <c r="E121" s="10"/>
      <c r="G121" s="27"/>
      <c r="H121" s="30"/>
      <c r="I121" s="30"/>
      <c r="J121" s="30"/>
      <c r="K121" s="30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</row>
    <row r="122" spans="1:50" s="11" customFormat="1">
      <c r="A122" s="8"/>
      <c r="B122" s="8"/>
      <c r="C122" s="22"/>
      <c r="D122" s="9"/>
      <c r="E122" s="10"/>
      <c r="G122" s="27"/>
      <c r="H122" s="30"/>
      <c r="I122" s="30"/>
      <c r="J122" s="30"/>
      <c r="K122" s="30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</row>
    <row r="123" spans="1:50" s="11" customFormat="1">
      <c r="A123" s="8"/>
      <c r="B123" s="8"/>
      <c r="C123" s="22"/>
      <c r="D123" s="9"/>
      <c r="E123" s="10"/>
      <c r="G123" s="27"/>
      <c r="H123" s="30"/>
      <c r="I123" s="30"/>
      <c r="J123" s="30"/>
      <c r="K123" s="30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</row>
    <row r="124" spans="1:50" s="11" customFormat="1">
      <c r="A124" s="8"/>
      <c r="B124" s="8"/>
      <c r="C124" s="22"/>
      <c r="D124" s="9"/>
      <c r="E124" s="10"/>
      <c r="G124" s="27"/>
      <c r="H124" s="30"/>
      <c r="I124" s="30"/>
      <c r="J124" s="30"/>
      <c r="K124" s="30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</row>
    <row r="125" spans="1:50" s="11" customFormat="1">
      <c r="A125" s="8"/>
      <c r="B125" s="8"/>
      <c r="C125" s="22"/>
      <c r="D125" s="9"/>
      <c r="E125" s="10"/>
      <c r="G125" s="27"/>
      <c r="H125" s="30"/>
      <c r="I125" s="30"/>
      <c r="J125" s="30"/>
      <c r="K125" s="30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</row>
    <row r="126" spans="1:50" s="11" customFormat="1">
      <c r="A126" s="8"/>
      <c r="B126" s="8"/>
      <c r="C126" s="22"/>
      <c r="D126" s="9"/>
      <c r="E126" s="10"/>
      <c r="G126" s="27"/>
      <c r="H126" s="30"/>
      <c r="I126" s="30"/>
      <c r="J126" s="30"/>
      <c r="K126" s="30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</row>
    <row r="127" spans="1:50" s="11" customFormat="1">
      <c r="A127" s="8"/>
      <c r="B127" s="8"/>
      <c r="C127" s="22"/>
      <c r="D127" s="9"/>
      <c r="E127" s="10"/>
      <c r="G127" s="27"/>
      <c r="H127" s="30"/>
      <c r="I127" s="30"/>
      <c r="J127" s="30"/>
      <c r="K127" s="30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</row>
    <row r="128" spans="1:50" s="11" customFormat="1">
      <c r="A128" s="8"/>
      <c r="B128" s="8"/>
      <c r="C128" s="22"/>
      <c r="D128" s="9"/>
      <c r="E128" s="10"/>
      <c r="G128" s="27"/>
      <c r="H128" s="30"/>
      <c r="I128" s="30"/>
      <c r="J128" s="30"/>
      <c r="K128" s="30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</row>
    <row r="129" spans="1:50" s="11" customFormat="1">
      <c r="A129" s="8"/>
      <c r="B129" s="8"/>
      <c r="C129" s="22"/>
      <c r="D129" s="9"/>
      <c r="E129" s="10"/>
      <c r="G129" s="27"/>
      <c r="H129" s="30"/>
      <c r="I129" s="30"/>
      <c r="J129" s="30"/>
      <c r="K129" s="30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</row>
    <row r="130" spans="1:50" s="11" customFormat="1">
      <c r="A130" s="8"/>
      <c r="B130" s="8"/>
      <c r="C130" s="22"/>
      <c r="D130" s="9"/>
      <c r="E130" s="10"/>
      <c r="G130" s="27"/>
      <c r="H130" s="30"/>
      <c r="I130" s="30"/>
      <c r="J130" s="30"/>
      <c r="K130" s="30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</row>
    <row r="131" spans="1:50" s="11" customFormat="1">
      <c r="A131" s="8"/>
      <c r="B131" s="8"/>
      <c r="C131" s="22"/>
      <c r="D131" s="9"/>
      <c r="E131" s="10"/>
      <c r="G131" s="27"/>
      <c r="H131" s="30"/>
      <c r="I131" s="30"/>
      <c r="J131" s="30"/>
      <c r="K131" s="30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</row>
    <row r="132" spans="1:50" s="11" customFormat="1">
      <c r="A132" s="8"/>
      <c r="B132" s="8"/>
      <c r="C132" s="22"/>
      <c r="D132" s="9"/>
      <c r="E132" s="10"/>
      <c r="G132" s="27"/>
      <c r="H132" s="30"/>
      <c r="I132" s="30"/>
      <c r="J132" s="30"/>
      <c r="K132" s="30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</row>
    <row r="133" spans="1:50" s="11" customFormat="1">
      <c r="A133" s="8"/>
      <c r="B133" s="8"/>
      <c r="C133" s="22"/>
      <c r="D133" s="9"/>
      <c r="E133" s="10"/>
      <c r="G133" s="27"/>
      <c r="H133" s="30"/>
      <c r="I133" s="30"/>
      <c r="J133" s="30"/>
      <c r="K133" s="30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  <c r="AW133" s="13"/>
      <c r="AX133" s="13"/>
    </row>
    <row r="134" spans="1:50" s="11" customFormat="1">
      <c r="A134" s="8"/>
      <c r="B134" s="8"/>
      <c r="C134" s="22"/>
      <c r="D134" s="9"/>
      <c r="E134" s="10"/>
      <c r="G134" s="27"/>
      <c r="H134" s="30"/>
      <c r="I134" s="30"/>
      <c r="J134" s="30"/>
      <c r="K134" s="30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  <c r="AX134" s="13"/>
    </row>
    <row r="135" spans="1:50" s="11" customFormat="1">
      <c r="A135" s="8"/>
      <c r="B135" s="8"/>
      <c r="C135" s="22"/>
      <c r="D135" s="9"/>
      <c r="E135" s="10"/>
      <c r="G135" s="27"/>
      <c r="H135" s="30"/>
      <c r="I135" s="30"/>
      <c r="J135" s="30"/>
      <c r="K135" s="30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  <c r="AW135" s="13"/>
      <c r="AX135" s="13"/>
    </row>
    <row r="136" spans="1:50" s="11" customFormat="1">
      <c r="A136" s="8"/>
      <c r="B136" s="8"/>
      <c r="C136" s="22"/>
      <c r="D136" s="9"/>
      <c r="E136" s="10"/>
      <c r="G136" s="27"/>
      <c r="H136" s="30"/>
      <c r="I136" s="30"/>
      <c r="J136" s="30"/>
      <c r="K136" s="30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</row>
    <row r="137" spans="1:50" s="11" customFormat="1">
      <c r="A137" s="8"/>
      <c r="B137" s="8"/>
      <c r="C137" s="22"/>
      <c r="D137" s="9"/>
      <c r="E137" s="10"/>
      <c r="G137" s="27"/>
      <c r="H137" s="30"/>
      <c r="I137" s="30"/>
      <c r="J137" s="30"/>
      <c r="K137" s="30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S137" s="13"/>
      <c r="AT137" s="13"/>
      <c r="AU137" s="13"/>
      <c r="AV137" s="13"/>
      <c r="AW137" s="13"/>
      <c r="AX137" s="13"/>
    </row>
    <row r="138" spans="1:50" s="11" customFormat="1">
      <c r="A138" s="8"/>
      <c r="B138" s="8"/>
      <c r="C138" s="22"/>
      <c r="D138" s="9"/>
      <c r="E138" s="10"/>
      <c r="G138" s="27"/>
      <c r="H138" s="30"/>
      <c r="I138" s="30"/>
      <c r="J138" s="30"/>
      <c r="K138" s="30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3"/>
      <c r="AW138" s="13"/>
      <c r="AX138" s="13"/>
    </row>
    <row r="139" spans="1:50" s="11" customFormat="1">
      <c r="A139" s="8"/>
      <c r="B139" s="8"/>
      <c r="C139" s="22"/>
      <c r="D139" s="9"/>
      <c r="E139" s="10"/>
      <c r="G139" s="27"/>
      <c r="H139" s="30"/>
      <c r="I139" s="30"/>
      <c r="J139" s="30"/>
      <c r="K139" s="30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</row>
    <row r="140" spans="1:50" s="11" customFormat="1">
      <c r="A140" s="8"/>
      <c r="B140" s="8"/>
      <c r="C140" s="22"/>
      <c r="D140" s="9"/>
      <c r="E140" s="10"/>
      <c r="G140" s="27"/>
      <c r="H140" s="30"/>
      <c r="I140" s="30"/>
      <c r="J140" s="30"/>
      <c r="K140" s="30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13"/>
      <c r="AV140" s="13"/>
      <c r="AW140" s="13"/>
      <c r="AX140" s="13"/>
    </row>
    <row r="141" spans="1:50" s="11" customFormat="1">
      <c r="A141" s="8"/>
      <c r="B141" s="8"/>
      <c r="C141" s="22"/>
      <c r="D141" s="9"/>
      <c r="E141" s="10"/>
      <c r="G141" s="27"/>
      <c r="H141" s="30"/>
      <c r="I141" s="30"/>
      <c r="J141" s="30"/>
      <c r="K141" s="30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S141" s="13"/>
      <c r="AT141" s="13"/>
      <c r="AU141" s="13"/>
      <c r="AV141" s="13"/>
      <c r="AW141" s="13"/>
      <c r="AX141" s="13"/>
    </row>
    <row r="142" spans="1:50" s="11" customFormat="1">
      <c r="A142" s="8"/>
      <c r="B142" s="8"/>
      <c r="C142" s="22"/>
      <c r="D142" s="9"/>
      <c r="E142" s="10"/>
      <c r="G142" s="27"/>
      <c r="H142" s="30"/>
      <c r="I142" s="30"/>
      <c r="J142" s="30"/>
      <c r="K142" s="30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S142" s="13"/>
      <c r="AT142" s="13"/>
      <c r="AU142" s="13"/>
      <c r="AV142" s="13"/>
      <c r="AW142" s="13"/>
      <c r="AX142" s="13"/>
    </row>
    <row r="143" spans="1:50" s="11" customFormat="1">
      <c r="A143" s="8"/>
      <c r="B143" s="8"/>
      <c r="C143" s="22"/>
      <c r="D143" s="9"/>
      <c r="E143" s="10"/>
      <c r="G143" s="27"/>
      <c r="H143" s="30"/>
      <c r="I143" s="30"/>
      <c r="J143" s="30"/>
      <c r="K143" s="30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3"/>
      <c r="AT143" s="13"/>
      <c r="AU143" s="13"/>
      <c r="AV143" s="13"/>
      <c r="AW143" s="13"/>
      <c r="AX143" s="13"/>
    </row>
    <row r="144" spans="1:50" s="11" customFormat="1">
      <c r="A144" s="8"/>
      <c r="B144" s="8"/>
      <c r="C144" s="22"/>
      <c r="D144" s="9"/>
      <c r="E144" s="10"/>
      <c r="G144" s="27"/>
      <c r="H144" s="30"/>
      <c r="I144" s="30"/>
      <c r="J144" s="30"/>
      <c r="K144" s="30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S144" s="13"/>
      <c r="AT144" s="13"/>
      <c r="AU144" s="13"/>
      <c r="AV144" s="13"/>
      <c r="AW144" s="13"/>
      <c r="AX144" s="13"/>
    </row>
    <row r="145" spans="1:50" s="11" customFormat="1">
      <c r="A145" s="8"/>
      <c r="B145" s="8"/>
      <c r="C145" s="22"/>
      <c r="D145" s="9"/>
      <c r="E145" s="10"/>
      <c r="G145" s="27"/>
      <c r="H145" s="30"/>
      <c r="I145" s="30"/>
      <c r="J145" s="30"/>
      <c r="K145" s="30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  <c r="AT145" s="13"/>
      <c r="AU145" s="13"/>
      <c r="AV145" s="13"/>
      <c r="AW145" s="13"/>
      <c r="AX145" s="13"/>
    </row>
    <row r="146" spans="1:50" s="11" customFormat="1">
      <c r="A146" s="8"/>
      <c r="B146" s="8"/>
      <c r="C146" s="22"/>
      <c r="D146" s="9"/>
      <c r="E146" s="10"/>
      <c r="G146" s="27"/>
      <c r="H146" s="30"/>
      <c r="I146" s="30"/>
      <c r="J146" s="30"/>
      <c r="K146" s="30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  <c r="AR146" s="13"/>
      <c r="AS146" s="13"/>
      <c r="AT146" s="13"/>
      <c r="AU146" s="13"/>
      <c r="AV146" s="13"/>
      <c r="AW146" s="13"/>
      <c r="AX146" s="13"/>
    </row>
    <row r="147" spans="1:50" s="11" customFormat="1">
      <c r="A147" s="8"/>
      <c r="B147" s="8"/>
      <c r="C147" s="22"/>
      <c r="D147" s="9"/>
      <c r="E147" s="10"/>
      <c r="G147" s="27"/>
      <c r="H147" s="30"/>
      <c r="I147" s="30"/>
      <c r="J147" s="30"/>
      <c r="K147" s="30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  <c r="AS147" s="13"/>
      <c r="AT147" s="13"/>
      <c r="AU147" s="13"/>
      <c r="AV147" s="13"/>
      <c r="AW147" s="13"/>
      <c r="AX147" s="13"/>
    </row>
    <row r="148" spans="1:50" s="11" customFormat="1">
      <c r="A148" s="8"/>
      <c r="B148" s="8"/>
      <c r="C148" s="22"/>
      <c r="D148" s="9"/>
      <c r="E148" s="10"/>
      <c r="G148" s="27"/>
      <c r="H148" s="30"/>
      <c r="I148" s="30"/>
      <c r="J148" s="30"/>
      <c r="K148" s="30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S148" s="13"/>
      <c r="AT148" s="13"/>
      <c r="AU148" s="13"/>
      <c r="AV148" s="13"/>
      <c r="AW148" s="13"/>
      <c r="AX148" s="13"/>
    </row>
    <row r="149" spans="1:50" s="11" customFormat="1">
      <c r="A149" s="8"/>
      <c r="B149" s="8"/>
      <c r="C149" s="22"/>
      <c r="D149" s="9"/>
      <c r="E149" s="10"/>
      <c r="G149" s="27"/>
      <c r="H149" s="30"/>
      <c r="I149" s="30"/>
      <c r="J149" s="30"/>
      <c r="K149" s="30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13"/>
      <c r="AU149" s="13"/>
      <c r="AV149" s="13"/>
      <c r="AW149" s="13"/>
      <c r="AX149" s="13"/>
    </row>
    <row r="150" spans="1:50" s="11" customFormat="1">
      <c r="A150" s="8"/>
      <c r="B150" s="8"/>
      <c r="C150" s="22"/>
      <c r="D150" s="9"/>
      <c r="E150" s="10"/>
      <c r="G150" s="27"/>
      <c r="H150" s="30"/>
      <c r="I150" s="30"/>
      <c r="J150" s="30"/>
      <c r="K150" s="30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3"/>
      <c r="AU150" s="13"/>
      <c r="AV150" s="13"/>
      <c r="AW150" s="13"/>
      <c r="AX150" s="13"/>
    </row>
    <row r="151" spans="1:50" s="11" customFormat="1">
      <c r="A151" s="8"/>
      <c r="B151" s="8"/>
      <c r="C151" s="22"/>
      <c r="D151" s="9"/>
      <c r="E151" s="10"/>
      <c r="G151" s="27"/>
      <c r="H151" s="30"/>
      <c r="I151" s="30"/>
      <c r="J151" s="30"/>
      <c r="K151" s="30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  <c r="AR151" s="13"/>
      <c r="AS151" s="13"/>
      <c r="AT151" s="13"/>
      <c r="AU151" s="13"/>
      <c r="AV151" s="13"/>
      <c r="AW151" s="13"/>
      <c r="AX151" s="13"/>
    </row>
    <row r="152" spans="1:50" s="11" customFormat="1">
      <c r="A152" s="8"/>
      <c r="B152" s="8"/>
      <c r="C152" s="22"/>
      <c r="D152" s="9"/>
      <c r="E152" s="10"/>
      <c r="G152" s="27"/>
      <c r="H152" s="30"/>
      <c r="I152" s="30"/>
      <c r="J152" s="30"/>
      <c r="K152" s="30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</row>
    <row r="153" spans="1:50" s="11" customFormat="1">
      <c r="A153" s="8"/>
      <c r="B153" s="8"/>
      <c r="C153" s="22"/>
      <c r="D153" s="9"/>
      <c r="E153" s="10"/>
      <c r="G153" s="27"/>
      <c r="H153" s="30"/>
      <c r="I153" s="30"/>
      <c r="J153" s="30"/>
      <c r="K153" s="30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S153" s="13"/>
      <c r="AT153" s="13"/>
      <c r="AU153" s="13"/>
      <c r="AV153" s="13"/>
      <c r="AW153" s="13"/>
      <c r="AX153" s="13"/>
    </row>
    <row r="154" spans="1:50" s="11" customFormat="1">
      <c r="A154" s="8"/>
      <c r="B154" s="8"/>
      <c r="C154" s="22"/>
      <c r="D154" s="9"/>
      <c r="E154" s="10"/>
      <c r="G154" s="27"/>
      <c r="H154" s="30"/>
      <c r="I154" s="30"/>
      <c r="J154" s="30"/>
      <c r="K154" s="30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13"/>
      <c r="AU154" s="13"/>
      <c r="AV154" s="13"/>
      <c r="AW154" s="13"/>
      <c r="AX154" s="13"/>
    </row>
    <row r="155" spans="1:50" s="11" customFormat="1">
      <c r="A155" s="8"/>
      <c r="B155" s="8"/>
      <c r="C155" s="22"/>
      <c r="D155" s="9"/>
      <c r="E155" s="10"/>
      <c r="G155" s="27"/>
      <c r="H155" s="30"/>
      <c r="I155" s="30"/>
      <c r="J155" s="30"/>
      <c r="K155" s="30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3"/>
      <c r="AT155" s="13"/>
      <c r="AU155" s="13"/>
      <c r="AV155" s="13"/>
      <c r="AW155" s="13"/>
      <c r="AX155" s="13"/>
    </row>
    <row r="156" spans="1:50" s="11" customFormat="1">
      <c r="A156" s="8"/>
      <c r="B156" s="8"/>
      <c r="C156" s="22"/>
      <c r="D156" s="9"/>
      <c r="E156" s="10"/>
      <c r="G156" s="27"/>
      <c r="H156" s="30"/>
      <c r="I156" s="30"/>
      <c r="J156" s="30"/>
      <c r="K156" s="30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  <c r="AS156" s="13"/>
      <c r="AT156" s="13"/>
      <c r="AU156" s="13"/>
      <c r="AV156" s="13"/>
      <c r="AW156" s="13"/>
      <c r="AX156" s="13"/>
    </row>
    <row r="157" spans="1:50" s="11" customFormat="1">
      <c r="A157" s="8"/>
      <c r="B157" s="8"/>
      <c r="C157" s="22"/>
      <c r="D157" s="9"/>
      <c r="E157" s="10"/>
      <c r="G157" s="27"/>
      <c r="H157" s="30"/>
      <c r="I157" s="30"/>
      <c r="J157" s="30"/>
      <c r="K157" s="30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  <c r="AR157" s="13"/>
      <c r="AS157" s="13"/>
      <c r="AT157" s="13"/>
      <c r="AU157" s="13"/>
      <c r="AV157" s="13"/>
      <c r="AW157" s="13"/>
      <c r="AX157" s="13"/>
    </row>
    <row r="158" spans="1:50" s="11" customFormat="1">
      <c r="A158" s="8"/>
      <c r="B158" s="8"/>
      <c r="C158" s="22"/>
      <c r="D158" s="9"/>
      <c r="E158" s="10"/>
      <c r="G158" s="27"/>
      <c r="H158" s="30"/>
      <c r="I158" s="30"/>
      <c r="J158" s="30"/>
      <c r="K158" s="30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3"/>
      <c r="AT158" s="13"/>
      <c r="AU158" s="13"/>
      <c r="AV158" s="13"/>
      <c r="AW158" s="13"/>
      <c r="AX158" s="13"/>
    </row>
    <row r="159" spans="1:50" s="11" customFormat="1">
      <c r="A159" s="8"/>
      <c r="B159" s="8"/>
      <c r="C159" s="22"/>
      <c r="D159" s="9"/>
      <c r="E159" s="10"/>
      <c r="G159" s="27"/>
      <c r="H159" s="30"/>
      <c r="I159" s="30"/>
      <c r="J159" s="30"/>
      <c r="K159" s="30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S159" s="13"/>
      <c r="AT159" s="13"/>
      <c r="AU159" s="13"/>
      <c r="AV159" s="13"/>
      <c r="AW159" s="13"/>
      <c r="AX159" s="13"/>
    </row>
    <row r="160" spans="1:50" s="11" customFormat="1">
      <c r="A160" s="8"/>
      <c r="B160" s="8"/>
      <c r="C160" s="22"/>
      <c r="D160" s="9"/>
      <c r="E160" s="10"/>
      <c r="G160" s="27"/>
      <c r="H160" s="30"/>
      <c r="I160" s="30"/>
      <c r="J160" s="30"/>
      <c r="K160" s="30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S160" s="13"/>
      <c r="AT160" s="13"/>
      <c r="AU160" s="13"/>
      <c r="AV160" s="13"/>
      <c r="AW160" s="13"/>
      <c r="AX160" s="13"/>
    </row>
    <row r="161" spans="1:50" s="11" customFormat="1">
      <c r="A161" s="8"/>
      <c r="B161" s="8"/>
      <c r="C161" s="22"/>
      <c r="D161" s="9"/>
      <c r="E161" s="10"/>
      <c r="G161" s="27"/>
      <c r="H161" s="30"/>
      <c r="I161" s="30"/>
      <c r="J161" s="30"/>
      <c r="K161" s="30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  <c r="AS161" s="13"/>
      <c r="AT161" s="13"/>
      <c r="AU161" s="13"/>
      <c r="AV161" s="13"/>
      <c r="AW161" s="13"/>
      <c r="AX161" s="13"/>
    </row>
    <row r="162" spans="1:50" s="11" customFormat="1">
      <c r="A162" s="8"/>
      <c r="B162" s="8"/>
      <c r="C162" s="22"/>
      <c r="D162" s="9"/>
      <c r="E162" s="10"/>
      <c r="G162" s="27"/>
      <c r="H162" s="30"/>
      <c r="I162" s="30"/>
      <c r="J162" s="30"/>
      <c r="K162" s="30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  <c r="AS162" s="13"/>
      <c r="AT162" s="13"/>
      <c r="AU162" s="13"/>
      <c r="AV162" s="13"/>
      <c r="AW162" s="13"/>
      <c r="AX162" s="13"/>
    </row>
    <row r="163" spans="1:50" s="11" customFormat="1">
      <c r="A163" s="8"/>
      <c r="B163" s="8"/>
      <c r="C163" s="22"/>
      <c r="D163" s="9"/>
      <c r="E163" s="10"/>
      <c r="G163" s="27"/>
      <c r="H163" s="30"/>
      <c r="I163" s="30"/>
      <c r="J163" s="30"/>
      <c r="K163" s="30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S163" s="13"/>
      <c r="AT163" s="13"/>
      <c r="AU163" s="13"/>
      <c r="AV163" s="13"/>
      <c r="AW163" s="13"/>
      <c r="AX163" s="13"/>
    </row>
    <row r="164" spans="1:50" s="11" customFormat="1">
      <c r="A164" s="8"/>
      <c r="B164" s="8"/>
      <c r="C164" s="22"/>
      <c r="D164" s="9"/>
      <c r="E164" s="10"/>
      <c r="G164" s="27"/>
      <c r="H164" s="30"/>
      <c r="I164" s="30"/>
      <c r="J164" s="30"/>
      <c r="K164" s="30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S164" s="13"/>
      <c r="AT164" s="13"/>
      <c r="AU164" s="13"/>
      <c r="AV164" s="13"/>
      <c r="AW164" s="13"/>
      <c r="AX164" s="13"/>
    </row>
    <row r="165" spans="1:50" s="11" customFormat="1">
      <c r="A165" s="8"/>
      <c r="B165" s="8"/>
      <c r="C165" s="22"/>
      <c r="D165" s="9"/>
      <c r="E165" s="10"/>
      <c r="G165" s="27"/>
      <c r="H165" s="30"/>
      <c r="I165" s="30"/>
      <c r="J165" s="30"/>
      <c r="K165" s="30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S165" s="13"/>
      <c r="AT165" s="13"/>
      <c r="AU165" s="13"/>
      <c r="AV165" s="13"/>
      <c r="AW165" s="13"/>
      <c r="AX165" s="13"/>
    </row>
    <row r="166" spans="1:50" s="11" customFormat="1">
      <c r="A166" s="8"/>
      <c r="B166" s="8"/>
      <c r="C166" s="22"/>
      <c r="D166" s="9"/>
      <c r="E166" s="10"/>
      <c r="G166" s="27"/>
      <c r="H166" s="30"/>
      <c r="I166" s="30"/>
      <c r="J166" s="30"/>
      <c r="K166" s="30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S166" s="13"/>
      <c r="AT166" s="13"/>
      <c r="AU166" s="13"/>
      <c r="AV166" s="13"/>
      <c r="AW166" s="13"/>
      <c r="AX166" s="13"/>
    </row>
    <row r="167" spans="1:50" s="11" customFormat="1">
      <c r="A167" s="8"/>
      <c r="B167" s="8"/>
      <c r="C167" s="22"/>
      <c r="D167" s="9"/>
      <c r="E167" s="10"/>
      <c r="G167" s="27"/>
      <c r="H167" s="30"/>
      <c r="I167" s="30"/>
      <c r="J167" s="30"/>
      <c r="K167" s="30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13"/>
      <c r="AS167" s="13"/>
      <c r="AT167" s="13"/>
      <c r="AU167" s="13"/>
      <c r="AV167" s="13"/>
      <c r="AW167" s="13"/>
      <c r="AX167" s="13"/>
    </row>
    <row r="168" spans="1:50" s="11" customFormat="1">
      <c r="A168" s="8"/>
      <c r="B168" s="8"/>
      <c r="C168" s="22"/>
      <c r="D168" s="9"/>
      <c r="E168" s="10"/>
      <c r="G168" s="27"/>
      <c r="H168" s="30"/>
      <c r="I168" s="30"/>
      <c r="J168" s="30"/>
      <c r="K168" s="30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S168" s="13"/>
      <c r="AT168" s="13"/>
      <c r="AU168" s="13"/>
      <c r="AV168" s="13"/>
      <c r="AW168" s="13"/>
      <c r="AX168" s="13"/>
    </row>
    <row r="169" spans="1:50" s="11" customFormat="1">
      <c r="A169" s="8"/>
      <c r="B169" s="8"/>
      <c r="C169" s="22"/>
      <c r="D169" s="9"/>
      <c r="E169" s="10"/>
      <c r="G169" s="27"/>
      <c r="H169" s="30"/>
      <c r="I169" s="30"/>
      <c r="J169" s="30"/>
      <c r="K169" s="30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S169" s="13"/>
      <c r="AT169" s="13"/>
      <c r="AU169" s="13"/>
      <c r="AV169" s="13"/>
      <c r="AW169" s="13"/>
      <c r="AX169" s="13"/>
    </row>
    <row r="170" spans="1:50" s="11" customFormat="1">
      <c r="A170" s="8"/>
      <c r="B170" s="8"/>
      <c r="C170" s="22"/>
      <c r="D170" s="9"/>
      <c r="E170" s="10"/>
      <c r="G170" s="27"/>
      <c r="H170" s="30"/>
      <c r="I170" s="30"/>
      <c r="J170" s="30"/>
      <c r="K170" s="30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  <c r="AR170" s="13"/>
      <c r="AS170" s="13"/>
      <c r="AT170" s="13"/>
      <c r="AU170" s="13"/>
      <c r="AV170" s="13"/>
      <c r="AW170" s="13"/>
      <c r="AX170" s="13"/>
    </row>
    <row r="171" spans="1:50" s="11" customFormat="1">
      <c r="A171" s="8"/>
      <c r="B171" s="8"/>
      <c r="C171" s="22"/>
      <c r="D171" s="9"/>
      <c r="E171" s="10"/>
      <c r="G171" s="27"/>
      <c r="H171" s="30"/>
      <c r="I171" s="30"/>
      <c r="J171" s="30"/>
      <c r="K171" s="30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/>
      <c r="AS171" s="13"/>
      <c r="AT171" s="13"/>
      <c r="AU171" s="13"/>
      <c r="AV171" s="13"/>
      <c r="AW171" s="13"/>
      <c r="AX171" s="13"/>
    </row>
    <row r="172" spans="1:50" s="11" customFormat="1">
      <c r="A172" s="8"/>
      <c r="B172" s="8"/>
      <c r="C172" s="22"/>
      <c r="D172" s="9"/>
      <c r="E172" s="10"/>
      <c r="G172" s="27"/>
      <c r="H172" s="30"/>
      <c r="I172" s="30"/>
      <c r="J172" s="30"/>
      <c r="K172" s="30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  <c r="AR172" s="13"/>
      <c r="AS172" s="13"/>
      <c r="AT172" s="13"/>
      <c r="AU172" s="13"/>
      <c r="AV172" s="13"/>
      <c r="AW172" s="13"/>
      <c r="AX172" s="13"/>
    </row>
    <row r="173" spans="1:50" s="11" customFormat="1">
      <c r="A173" s="8"/>
      <c r="B173" s="8"/>
      <c r="C173" s="22"/>
      <c r="D173" s="9"/>
      <c r="E173" s="10"/>
      <c r="G173" s="27"/>
      <c r="H173" s="30"/>
      <c r="I173" s="30"/>
      <c r="J173" s="30"/>
      <c r="K173" s="30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  <c r="AS173" s="13"/>
      <c r="AT173" s="13"/>
      <c r="AU173" s="13"/>
      <c r="AV173" s="13"/>
      <c r="AW173" s="13"/>
      <c r="AX173" s="13"/>
    </row>
    <row r="174" spans="1:50" s="11" customFormat="1">
      <c r="A174" s="8"/>
      <c r="B174" s="8"/>
      <c r="C174" s="22"/>
      <c r="D174" s="9"/>
      <c r="E174" s="10"/>
      <c r="G174" s="27"/>
      <c r="H174" s="30"/>
      <c r="I174" s="30"/>
      <c r="J174" s="30"/>
      <c r="K174" s="30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13"/>
      <c r="AS174" s="13"/>
      <c r="AT174" s="13"/>
      <c r="AU174" s="13"/>
      <c r="AV174" s="13"/>
      <c r="AW174" s="13"/>
      <c r="AX174" s="13"/>
    </row>
    <row r="175" spans="1:50" s="11" customFormat="1">
      <c r="A175" s="8"/>
      <c r="B175" s="8"/>
      <c r="C175" s="22"/>
      <c r="D175" s="9"/>
      <c r="E175" s="10"/>
      <c r="G175" s="27"/>
      <c r="H175" s="30"/>
      <c r="I175" s="30"/>
      <c r="J175" s="30"/>
      <c r="K175" s="30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S175" s="13"/>
      <c r="AT175" s="13"/>
      <c r="AU175" s="13"/>
      <c r="AV175" s="13"/>
      <c r="AW175" s="13"/>
      <c r="AX175" s="13"/>
    </row>
    <row r="176" spans="1:50" s="11" customFormat="1">
      <c r="A176" s="8"/>
      <c r="B176" s="8"/>
      <c r="C176" s="22"/>
      <c r="D176" s="9"/>
      <c r="E176" s="10"/>
      <c r="G176" s="27"/>
      <c r="H176" s="30"/>
      <c r="I176" s="30"/>
      <c r="J176" s="30"/>
      <c r="K176" s="30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13"/>
      <c r="AX176" s="13"/>
    </row>
    <row r="177" spans="1:50" s="11" customFormat="1">
      <c r="A177" s="8"/>
      <c r="B177" s="8"/>
      <c r="C177" s="22"/>
      <c r="D177" s="9"/>
      <c r="E177" s="10"/>
      <c r="G177" s="27"/>
      <c r="H177" s="30"/>
      <c r="I177" s="30"/>
      <c r="J177" s="30"/>
      <c r="K177" s="30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  <c r="AQ177" s="13"/>
      <c r="AR177" s="13"/>
      <c r="AS177" s="13"/>
      <c r="AT177" s="13"/>
      <c r="AU177" s="13"/>
      <c r="AV177" s="13"/>
      <c r="AW177" s="13"/>
      <c r="AX177" s="13"/>
    </row>
    <row r="178" spans="1:50" s="11" customFormat="1">
      <c r="A178" s="8"/>
      <c r="B178" s="8"/>
      <c r="C178" s="22"/>
      <c r="D178" s="9"/>
      <c r="E178" s="10"/>
      <c r="G178" s="27"/>
      <c r="H178" s="30"/>
      <c r="I178" s="30"/>
      <c r="J178" s="30"/>
      <c r="K178" s="30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13"/>
      <c r="AR178" s="13"/>
      <c r="AS178" s="13"/>
      <c r="AT178" s="13"/>
      <c r="AU178" s="13"/>
      <c r="AV178" s="13"/>
      <c r="AW178" s="13"/>
      <c r="AX178" s="13"/>
    </row>
    <row r="179" spans="1:50" s="11" customFormat="1">
      <c r="A179" s="8"/>
      <c r="B179" s="8"/>
      <c r="C179" s="22"/>
      <c r="D179" s="9"/>
      <c r="E179" s="10"/>
      <c r="G179" s="27"/>
      <c r="H179" s="30"/>
      <c r="I179" s="30"/>
      <c r="J179" s="30"/>
      <c r="K179" s="30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13"/>
      <c r="AS179" s="13"/>
      <c r="AT179" s="13"/>
      <c r="AU179" s="13"/>
      <c r="AV179" s="13"/>
      <c r="AW179" s="13"/>
      <c r="AX179" s="13"/>
    </row>
    <row r="180" spans="1:50" s="11" customFormat="1">
      <c r="A180" s="8"/>
      <c r="B180" s="8"/>
      <c r="C180" s="22"/>
      <c r="D180" s="9"/>
      <c r="E180" s="10"/>
      <c r="G180" s="27"/>
      <c r="H180" s="30"/>
      <c r="I180" s="30"/>
      <c r="J180" s="30"/>
      <c r="K180" s="30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  <c r="AR180" s="13"/>
      <c r="AS180" s="13"/>
      <c r="AT180" s="13"/>
      <c r="AU180" s="13"/>
      <c r="AV180" s="13"/>
      <c r="AW180" s="13"/>
      <c r="AX180" s="13"/>
    </row>
    <row r="181" spans="1:50" s="11" customFormat="1">
      <c r="A181" s="8"/>
      <c r="B181" s="8"/>
      <c r="C181" s="22"/>
      <c r="D181" s="9"/>
      <c r="E181" s="10"/>
      <c r="G181" s="27"/>
      <c r="H181" s="30"/>
      <c r="I181" s="30"/>
      <c r="J181" s="30"/>
      <c r="K181" s="30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  <c r="AQ181" s="13"/>
      <c r="AR181" s="13"/>
      <c r="AS181" s="13"/>
      <c r="AT181" s="13"/>
      <c r="AU181" s="13"/>
      <c r="AV181" s="13"/>
      <c r="AW181" s="13"/>
      <c r="AX181" s="13"/>
    </row>
    <row r="182" spans="1:50" s="11" customFormat="1">
      <c r="A182" s="8"/>
      <c r="B182" s="8"/>
      <c r="C182" s="22"/>
      <c r="D182" s="9"/>
      <c r="E182" s="10"/>
      <c r="G182" s="27"/>
      <c r="H182" s="30"/>
      <c r="I182" s="30"/>
      <c r="J182" s="30"/>
      <c r="K182" s="30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  <c r="AR182" s="13"/>
      <c r="AS182" s="13"/>
      <c r="AT182" s="13"/>
      <c r="AU182" s="13"/>
      <c r="AV182" s="13"/>
      <c r="AW182" s="13"/>
      <c r="AX182" s="13"/>
    </row>
    <row r="183" spans="1:50" s="11" customFormat="1">
      <c r="A183" s="8"/>
      <c r="B183" s="8"/>
      <c r="C183" s="22"/>
      <c r="D183" s="9"/>
      <c r="E183" s="10"/>
      <c r="G183" s="27"/>
      <c r="H183" s="30"/>
      <c r="I183" s="30"/>
      <c r="J183" s="30"/>
      <c r="K183" s="30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  <c r="AR183" s="13"/>
      <c r="AS183" s="13"/>
      <c r="AT183" s="13"/>
      <c r="AU183" s="13"/>
      <c r="AV183" s="13"/>
      <c r="AW183" s="13"/>
      <c r="AX183" s="13"/>
    </row>
    <row r="184" spans="1:50" s="11" customFormat="1">
      <c r="A184" s="8"/>
      <c r="B184" s="8"/>
      <c r="C184" s="22"/>
      <c r="D184" s="9"/>
      <c r="E184" s="10"/>
      <c r="G184" s="27"/>
      <c r="H184" s="30"/>
      <c r="I184" s="30"/>
      <c r="J184" s="30"/>
      <c r="K184" s="30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  <c r="AR184" s="13"/>
      <c r="AS184" s="13"/>
      <c r="AT184" s="13"/>
      <c r="AU184" s="13"/>
      <c r="AV184" s="13"/>
      <c r="AW184" s="13"/>
      <c r="AX184" s="13"/>
    </row>
    <row r="185" spans="1:50" s="11" customFormat="1">
      <c r="A185" s="8"/>
      <c r="B185" s="8"/>
      <c r="C185" s="22"/>
      <c r="D185" s="9"/>
      <c r="E185" s="10"/>
      <c r="G185" s="27"/>
      <c r="H185" s="30"/>
      <c r="I185" s="30"/>
      <c r="J185" s="30"/>
      <c r="K185" s="30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  <c r="AR185" s="13"/>
      <c r="AS185" s="13"/>
      <c r="AT185" s="13"/>
      <c r="AU185" s="13"/>
      <c r="AV185" s="13"/>
      <c r="AW185" s="13"/>
      <c r="AX185" s="13"/>
    </row>
    <row r="186" spans="1:50" s="11" customFormat="1">
      <c r="A186" s="8"/>
      <c r="B186" s="8"/>
      <c r="C186" s="22"/>
      <c r="D186" s="9"/>
      <c r="E186" s="10"/>
      <c r="G186" s="27"/>
      <c r="H186" s="30"/>
      <c r="I186" s="30"/>
      <c r="J186" s="30"/>
      <c r="K186" s="30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  <c r="AR186" s="13"/>
      <c r="AS186" s="13"/>
      <c r="AT186" s="13"/>
      <c r="AU186" s="13"/>
      <c r="AV186" s="13"/>
      <c r="AW186" s="13"/>
      <c r="AX186" s="13"/>
    </row>
    <row r="187" spans="1:50" s="11" customFormat="1">
      <c r="A187" s="8"/>
      <c r="B187" s="8"/>
      <c r="C187" s="22"/>
      <c r="D187" s="9"/>
      <c r="E187" s="10"/>
      <c r="G187" s="27"/>
      <c r="H187" s="30"/>
      <c r="I187" s="30"/>
      <c r="J187" s="30"/>
      <c r="K187" s="30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  <c r="AQ187" s="13"/>
      <c r="AR187" s="13"/>
      <c r="AS187" s="13"/>
      <c r="AT187" s="13"/>
      <c r="AU187" s="13"/>
      <c r="AV187" s="13"/>
      <c r="AW187" s="13"/>
      <c r="AX187" s="13"/>
    </row>
    <row r="188" spans="1:50" s="11" customFormat="1">
      <c r="A188" s="8"/>
      <c r="B188" s="8"/>
      <c r="C188" s="22"/>
      <c r="D188" s="9"/>
      <c r="E188" s="10"/>
      <c r="G188" s="27"/>
      <c r="H188" s="30"/>
      <c r="I188" s="30"/>
      <c r="J188" s="30"/>
      <c r="K188" s="30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3"/>
      <c r="AS188" s="13"/>
      <c r="AT188" s="13"/>
      <c r="AU188" s="13"/>
      <c r="AV188" s="13"/>
      <c r="AW188" s="13"/>
      <c r="AX188" s="13"/>
    </row>
    <row r="189" spans="1:50" s="11" customFormat="1">
      <c r="A189" s="8"/>
      <c r="B189" s="8"/>
      <c r="C189" s="22"/>
      <c r="D189" s="9"/>
      <c r="E189" s="10"/>
      <c r="G189" s="27"/>
      <c r="H189" s="30"/>
      <c r="I189" s="30"/>
      <c r="J189" s="30"/>
      <c r="K189" s="30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  <c r="AQ189" s="13"/>
      <c r="AR189" s="13"/>
      <c r="AS189" s="13"/>
      <c r="AT189" s="13"/>
      <c r="AU189" s="13"/>
      <c r="AV189" s="13"/>
      <c r="AW189" s="13"/>
      <c r="AX189" s="13"/>
    </row>
    <row r="190" spans="1:50" s="11" customFormat="1">
      <c r="A190" s="8"/>
      <c r="B190" s="8"/>
      <c r="C190" s="22"/>
      <c r="D190" s="9"/>
      <c r="E190" s="10"/>
      <c r="G190" s="27"/>
      <c r="H190" s="30"/>
      <c r="I190" s="30"/>
      <c r="J190" s="30"/>
      <c r="K190" s="30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  <c r="AR190" s="13"/>
      <c r="AS190" s="13"/>
      <c r="AT190" s="13"/>
      <c r="AU190" s="13"/>
      <c r="AV190" s="13"/>
      <c r="AW190" s="13"/>
      <c r="AX190" s="13"/>
    </row>
    <row r="191" spans="1:50" s="11" customFormat="1">
      <c r="A191" s="8"/>
      <c r="B191" s="8"/>
      <c r="C191" s="22"/>
      <c r="D191" s="9"/>
      <c r="E191" s="10"/>
      <c r="G191" s="27"/>
      <c r="H191" s="30"/>
      <c r="I191" s="30"/>
      <c r="J191" s="30"/>
      <c r="K191" s="30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  <c r="AR191" s="13"/>
      <c r="AS191" s="13"/>
      <c r="AT191" s="13"/>
      <c r="AU191" s="13"/>
      <c r="AV191" s="13"/>
      <c r="AW191" s="13"/>
      <c r="AX191" s="13"/>
    </row>
    <row r="192" spans="1:50" s="11" customFormat="1">
      <c r="A192" s="8"/>
      <c r="B192" s="8"/>
      <c r="C192" s="22"/>
      <c r="D192" s="9"/>
      <c r="E192" s="10"/>
      <c r="G192" s="27"/>
      <c r="H192" s="30"/>
      <c r="I192" s="30"/>
      <c r="J192" s="30"/>
      <c r="K192" s="30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  <c r="AQ192" s="13"/>
      <c r="AR192" s="13"/>
      <c r="AS192" s="13"/>
      <c r="AT192" s="13"/>
      <c r="AU192" s="13"/>
      <c r="AV192" s="13"/>
      <c r="AW192" s="13"/>
      <c r="AX192" s="13"/>
    </row>
    <row r="193" spans="1:50" s="11" customFormat="1">
      <c r="A193" s="8"/>
      <c r="B193" s="8"/>
      <c r="C193" s="22"/>
      <c r="D193" s="9"/>
      <c r="E193" s="10"/>
      <c r="G193" s="27"/>
      <c r="H193" s="30"/>
      <c r="I193" s="30"/>
      <c r="J193" s="30"/>
      <c r="K193" s="30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  <c r="AQ193" s="13"/>
      <c r="AR193" s="13"/>
      <c r="AS193" s="13"/>
      <c r="AT193" s="13"/>
      <c r="AU193" s="13"/>
      <c r="AV193" s="13"/>
      <c r="AW193" s="13"/>
      <c r="AX193" s="13"/>
    </row>
    <row r="194" spans="1:50" s="11" customFormat="1">
      <c r="A194" s="8"/>
      <c r="B194" s="8"/>
      <c r="C194" s="22"/>
      <c r="D194" s="9"/>
      <c r="E194" s="10"/>
      <c r="G194" s="27"/>
      <c r="H194" s="30"/>
      <c r="I194" s="30"/>
      <c r="J194" s="30"/>
      <c r="K194" s="30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  <c r="AQ194" s="13"/>
      <c r="AR194" s="13"/>
      <c r="AS194" s="13"/>
      <c r="AT194" s="13"/>
      <c r="AU194" s="13"/>
      <c r="AV194" s="13"/>
      <c r="AW194" s="13"/>
      <c r="AX194" s="13"/>
    </row>
    <row r="195" spans="1:50" s="11" customFormat="1">
      <c r="A195" s="8"/>
      <c r="B195" s="8"/>
      <c r="C195" s="22"/>
      <c r="D195" s="9"/>
      <c r="E195" s="10"/>
      <c r="G195" s="27"/>
      <c r="H195" s="30"/>
      <c r="I195" s="30"/>
      <c r="J195" s="30"/>
      <c r="K195" s="30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  <c r="AP195" s="13"/>
      <c r="AQ195" s="13"/>
      <c r="AR195" s="13"/>
      <c r="AS195" s="13"/>
      <c r="AT195" s="13"/>
      <c r="AU195" s="13"/>
      <c r="AV195" s="13"/>
      <c r="AW195" s="13"/>
      <c r="AX195" s="13"/>
    </row>
    <row r="196" spans="1:50" s="11" customFormat="1">
      <c r="A196" s="8"/>
      <c r="B196" s="8"/>
      <c r="C196" s="22"/>
      <c r="D196" s="9"/>
      <c r="E196" s="10"/>
      <c r="G196" s="27"/>
      <c r="H196" s="30"/>
      <c r="I196" s="30"/>
      <c r="J196" s="30"/>
      <c r="K196" s="30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  <c r="AQ196" s="13"/>
      <c r="AR196" s="13"/>
      <c r="AS196" s="13"/>
      <c r="AT196" s="13"/>
      <c r="AU196" s="13"/>
      <c r="AV196" s="13"/>
      <c r="AW196" s="13"/>
      <c r="AX196" s="13"/>
    </row>
    <row r="197" spans="1:50" s="11" customFormat="1">
      <c r="A197" s="8"/>
      <c r="B197" s="8"/>
      <c r="C197" s="22"/>
      <c r="D197" s="9"/>
      <c r="E197" s="10"/>
      <c r="G197" s="27"/>
      <c r="H197" s="30"/>
      <c r="I197" s="30"/>
      <c r="J197" s="30"/>
      <c r="K197" s="30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O197" s="13"/>
      <c r="AP197" s="13"/>
      <c r="AQ197" s="13"/>
      <c r="AR197" s="13"/>
      <c r="AS197" s="13"/>
      <c r="AT197" s="13"/>
      <c r="AU197" s="13"/>
      <c r="AV197" s="13"/>
      <c r="AW197" s="13"/>
      <c r="AX197" s="13"/>
    </row>
    <row r="198" spans="1:50" s="11" customFormat="1">
      <c r="A198" s="8"/>
      <c r="B198" s="8"/>
      <c r="C198" s="22"/>
      <c r="D198" s="9"/>
      <c r="E198" s="10"/>
      <c r="G198" s="27"/>
      <c r="H198" s="30"/>
      <c r="I198" s="30"/>
      <c r="J198" s="30"/>
      <c r="K198" s="30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  <c r="AP198" s="13"/>
      <c r="AQ198" s="13"/>
      <c r="AR198" s="13"/>
      <c r="AS198" s="13"/>
      <c r="AT198" s="13"/>
      <c r="AU198" s="13"/>
      <c r="AV198" s="13"/>
      <c r="AW198" s="13"/>
      <c r="AX198" s="13"/>
    </row>
    <row r="199" spans="1:50" s="11" customFormat="1">
      <c r="A199" s="8"/>
      <c r="B199" s="8"/>
      <c r="C199" s="22"/>
      <c r="D199" s="9"/>
      <c r="E199" s="10"/>
      <c r="G199" s="27"/>
      <c r="H199" s="30"/>
      <c r="I199" s="30"/>
      <c r="J199" s="30"/>
      <c r="K199" s="30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  <c r="AP199" s="13"/>
      <c r="AQ199" s="13"/>
      <c r="AR199" s="13"/>
      <c r="AS199" s="13"/>
      <c r="AT199" s="13"/>
      <c r="AU199" s="13"/>
      <c r="AV199" s="13"/>
      <c r="AW199" s="13"/>
      <c r="AX199" s="13"/>
    </row>
    <row r="200" spans="1:50" s="11" customFormat="1">
      <c r="A200" s="8"/>
      <c r="B200" s="8"/>
      <c r="C200" s="22"/>
      <c r="D200" s="9"/>
      <c r="E200" s="10"/>
      <c r="G200" s="27"/>
      <c r="H200" s="30"/>
      <c r="I200" s="30"/>
      <c r="J200" s="30"/>
      <c r="K200" s="30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  <c r="AP200" s="13"/>
      <c r="AQ200" s="13"/>
      <c r="AR200" s="13"/>
      <c r="AS200" s="13"/>
      <c r="AT200" s="13"/>
      <c r="AU200" s="13"/>
      <c r="AV200" s="13"/>
      <c r="AW200" s="13"/>
      <c r="AX200" s="13"/>
    </row>
    <row r="201" spans="1:50" s="11" customFormat="1">
      <c r="A201" s="8"/>
      <c r="B201" s="8"/>
      <c r="C201" s="22"/>
      <c r="D201" s="9"/>
      <c r="E201" s="10"/>
      <c r="G201" s="27"/>
      <c r="H201" s="30"/>
      <c r="I201" s="30"/>
      <c r="J201" s="30"/>
      <c r="K201" s="30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/>
      <c r="AP201" s="13"/>
      <c r="AQ201" s="13"/>
      <c r="AR201" s="13"/>
      <c r="AS201" s="13"/>
      <c r="AT201" s="13"/>
      <c r="AU201" s="13"/>
      <c r="AV201" s="13"/>
      <c r="AW201" s="13"/>
      <c r="AX201" s="13"/>
    </row>
    <row r="202" spans="1:50" s="11" customFormat="1">
      <c r="A202" s="8"/>
      <c r="B202" s="8"/>
      <c r="C202" s="22"/>
      <c r="D202" s="9"/>
      <c r="E202" s="10"/>
      <c r="G202" s="27"/>
      <c r="H202" s="30"/>
      <c r="I202" s="30"/>
      <c r="J202" s="30"/>
      <c r="K202" s="30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  <c r="AQ202" s="13"/>
      <c r="AR202" s="13"/>
      <c r="AS202" s="13"/>
      <c r="AT202" s="13"/>
      <c r="AU202" s="13"/>
      <c r="AV202" s="13"/>
      <c r="AW202" s="13"/>
      <c r="AX202" s="13"/>
    </row>
    <row r="203" spans="1:50" s="11" customFormat="1">
      <c r="A203" s="8"/>
      <c r="B203" s="8"/>
      <c r="C203" s="22"/>
      <c r="D203" s="9"/>
      <c r="E203" s="10"/>
      <c r="G203" s="27"/>
      <c r="H203" s="30"/>
      <c r="I203" s="30"/>
      <c r="J203" s="30"/>
      <c r="K203" s="30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  <c r="AO203" s="13"/>
      <c r="AP203" s="13"/>
      <c r="AQ203" s="13"/>
      <c r="AR203" s="13"/>
      <c r="AS203" s="13"/>
      <c r="AT203" s="13"/>
      <c r="AU203" s="13"/>
      <c r="AV203" s="13"/>
      <c r="AW203" s="13"/>
      <c r="AX203" s="13"/>
    </row>
    <row r="204" spans="1:50" s="11" customFormat="1">
      <c r="A204" s="8"/>
      <c r="B204" s="8"/>
      <c r="C204" s="22"/>
      <c r="D204" s="9"/>
      <c r="E204" s="10"/>
      <c r="G204" s="27"/>
      <c r="H204" s="30"/>
      <c r="I204" s="30"/>
      <c r="J204" s="30"/>
      <c r="K204" s="30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  <c r="AO204" s="13"/>
      <c r="AP204" s="13"/>
      <c r="AQ204" s="13"/>
      <c r="AR204" s="13"/>
      <c r="AS204" s="13"/>
      <c r="AT204" s="13"/>
      <c r="AU204" s="13"/>
      <c r="AV204" s="13"/>
      <c r="AW204" s="13"/>
      <c r="AX204" s="13"/>
    </row>
    <row r="205" spans="1:50" s="11" customFormat="1">
      <c r="A205" s="8"/>
      <c r="B205" s="8"/>
      <c r="C205" s="22"/>
      <c r="D205" s="9"/>
      <c r="E205" s="10"/>
      <c r="G205" s="27"/>
      <c r="H205" s="30"/>
      <c r="I205" s="30"/>
      <c r="J205" s="30"/>
      <c r="K205" s="30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  <c r="AP205" s="13"/>
      <c r="AQ205" s="13"/>
      <c r="AR205" s="13"/>
      <c r="AS205" s="13"/>
      <c r="AT205" s="13"/>
      <c r="AU205" s="13"/>
      <c r="AV205" s="13"/>
      <c r="AW205" s="13"/>
      <c r="AX205" s="13"/>
    </row>
    <row r="206" spans="1:50" s="11" customFormat="1">
      <c r="A206" s="8"/>
      <c r="B206" s="8"/>
      <c r="C206" s="22"/>
      <c r="D206" s="9"/>
      <c r="E206" s="10"/>
      <c r="G206" s="27"/>
      <c r="H206" s="30"/>
      <c r="I206" s="30"/>
      <c r="J206" s="30"/>
      <c r="K206" s="30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  <c r="AO206" s="13"/>
      <c r="AP206" s="13"/>
      <c r="AQ206" s="13"/>
      <c r="AR206" s="13"/>
      <c r="AS206" s="13"/>
      <c r="AT206" s="13"/>
      <c r="AU206" s="13"/>
      <c r="AV206" s="13"/>
      <c r="AW206" s="13"/>
      <c r="AX206" s="13"/>
    </row>
    <row r="207" spans="1:50" s="11" customFormat="1">
      <c r="A207" s="8"/>
      <c r="B207" s="8"/>
      <c r="C207" s="22"/>
      <c r="D207" s="9"/>
      <c r="E207" s="10"/>
      <c r="G207" s="27"/>
      <c r="H207" s="30"/>
      <c r="I207" s="30"/>
      <c r="J207" s="30"/>
      <c r="K207" s="30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  <c r="AO207" s="13"/>
      <c r="AP207" s="13"/>
      <c r="AQ207" s="13"/>
      <c r="AR207" s="13"/>
      <c r="AS207" s="13"/>
      <c r="AT207" s="13"/>
      <c r="AU207" s="13"/>
      <c r="AV207" s="13"/>
      <c r="AW207" s="13"/>
      <c r="AX207" s="13"/>
    </row>
    <row r="208" spans="1:50" s="11" customFormat="1">
      <c r="A208" s="8"/>
      <c r="B208" s="8"/>
      <c r="C208" s="22"/>
      <c r="D208" s="9"/>
      <c r="E208" s="10"/>
      <c r="G208" s="27"/>
      <c r="H208" s="30"/>
      <c r="I208" s="30"/>
      <c r="J208" s="30"/>
      <c r="K208" s="30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3"/>
      <c r="AQ208" s="13"/>
      <c r="AR208" s="13"/>
      <c r="AS208" s="13"/>
      <c r="AT208" s="13"/>
      <c r="AU208" s="13"/>
      <c r="AV208" s="13"/>
      <c r="AW208" s="13"/>
      <c r="AX208" s="13"/>
    </row>
    <row r="209" spans="1:50" s="11" customFormat="1">
      <c r="A209" s="8"/>
      <c r="B209" s="8"/>
      <c r="C209" s="22"/>
      <c r="D209" s="9"/>
      <c r="E209" s="10"/>
      <c r="G209" s="27"/>
      <c r="H209" s="30"/>
      <c r="I209" s="30"/>
      <c r="J209" s="30"/>
      <c r="K209" s="30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  <c r="AO209" s="13"/>
      <c r="AP209" s="13"/>
      <c r="AQ209" s="13"/>
      <c r="AR209" s="13"/>
      <c r="AS209" s="13"/>
      <c r="AT209" s="13"/>
      <c r="AU209" s="13"/>
      <c r="AV209" s="13"/>
      <c r="AW209" s="13"/>
      <c r="AX209" s="13"/>
    </row>
    <row r="210" spans="1:50" s="11" customFormat="1">
      <c r="A210" s="8"/>
      <c r="B210" s="8"/>
      <c r="C210" s="22"/>
      <c r="D210" s="9"/>
      <c r="E210" s="10"/>
      <c r="G210" s="27"/>
      <c r="H210" s="30"/>
      <c r="I210" s="30"/>
      <c r="J210" s="30"/>
      <c r="K210" s="30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  <c r="AO210" s="13"/>
      <c r="AP210" s="13"/>
      <c r="AQ210" s="13"/>
      <c r="AR210" s="13"/>
      <c r="AS210" s="13"/>
      <c r="AT210" s="13"/>
      <c r="AU210" s="13"/>
      <c r="AV210" s="13"/>
      <c r="AW210" s="13"/>
      <c r="AX210" s="13"/>
    </row>
    <row r="211" spans="1:50" s="11" customFormat="1">
      <c r="A211" s="8"/>
      <c r="B211" s="8"/>
      <c r="C211" s="22"/>
      <c r="D211" s="9"/>
      <c r="E211" s="10"/>
      <c r="G211" s="27"/>
      <c r="H211" s="30"/>
      <c r="I211" s="30"/>
      <c r="J211" s="30"/>
      <c r="K211" s="30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13"/>
      <c r="AO211" s="13"/>
      <c r="AP211" s="13"/>
      <c r="AQ211" s="13"/>
      <c r="AR211" s="13"/>
      <c r="AS211" s="13"/>
      <c r="AT211" s="13"/>
      <c r="AU211" s="13"/>
      <c r="AV211" s="13"/>
      <c r="AW211" s="13"/>
      <c r="AX211" s="13"/>
    </row>
  </sheetData>
  <sheetProtection algorithmName="SHA-512" hashValue="9RTznjDRn3K2OWziGy2LGrRPCCjG8PGeboMgJ867sF7M7O92LsIg5gpl4/yHn+Gwl9wN3TDnUGN5IboiH1dr5A==" saltValue="6nPXzs90lL8mU4y5QZtqVQ==" spinCount="100000" sheet="1" objects="1" scenarios="1" selectLockedCells="1"/>
  <mergeCells count="34">
    <mergeCell ref="E58:E59"/>
    <mergeCell ref="E55:E56"/>
    <mergeCell ref="E54:L54"/>
    <mergeCell ref="E57:L57"/>
    <mergeCell ref="E37:L37"/>
    <mergeCell ref="E40:L40"/>
    <mergeCell ref="E45:L45"/>
    <mergeCell ref="E48:L48"/>
    <mergeCell ref="E51:L51"/>
    <mergeCell ref="E12:E13"/>
    <mergeCell ref="E6:E7"/>
    <mergeCell ref="E9:E10"/>
    <mergeCell ref="E15:E16"/>
    <mergeCell ref="E18:E19"/>
    <mergeCell ref="E8:L8"/>
    <mergeCell ref="E11:L11"/>
    <mergeCell ref="E14:L14"/>
    <mergeCell ref="E17:L17"/>
    <mergeCell ref="E60:L60"/>
    <mergeCell ref="E20:L20"/>
    <mergeCell ref="E25:L25"/>
    <mergeCell ref="E28:L28"/>
    <mergeCell ref="E31:L31"/>
    <mergeCell ref="E34:L34"/>
    <mergeCell ref="E26:E27"/>
    <mergeCell ref="E29:E30"/>
    <mergeCell ref="E32:E33"/>
    <mergeCell ref="E23:E24"/>
    <mergeCell ref="E49:E50"/>
    <mergeCell ref="E52:E53"/>
    <mergeCell ref="E46:E47"/>
    <mergeCell ref="E35:E36"/>
    <mergeCell ref="E38:E39"/>
    <mergeCell ref="E43:E44"/>
  </mergeCells>
  <dataValidations count="1">
    <dataValidation type="list" allowBlank="1" showInputMessage="1" showErrorMessage="1" sqref="G15:G16 G18:G19 G23:G24 G26:G27 G29:G30 G32:G33 G52:G53 G55:G56 G9:G10 G6:G7 G12:G13 G35:G36 G38:G39 G43:G44 G46:G47 G49:G50 G58:G59">
      <formula1>$BA$5:$BA$9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Y205"/>
  <sheetViews>
    <sheetView showGridLines="0" showRowColHeaders="0" zoomScale="90" zoomScaleNormal="90" workbookViewId="0">
      <selection activeCell="I6" sqref="I6"/>
    </sheetView>
  </sheetViews>
  <sheetFormatPr defaultColWidth="9.08984375" defaultRowHeight="14.5"/>
  <cols>
    <col min="1" max="3" width="0.54296875" customWidth="1"/>
    <col min="4" max="4" width="5.90625" style="5" customWidth="1"/>
    <col min="5" max="5" width="31.6328125" style="6" customWidth="1"/>
    <col min="6" max="6" width="0.6328125" style="1" customWidth="1"/>
    <col min="7" max="7" width="10" style="3" customWidth="1"/>
    <col min="8" max="8" width="12.1796875" style="3" customWidth="1"/>
    <col min="9" max="11" width="25.90625" style="3" customWidth="1"/>
    <col min="12" max="12" width="25.90625" style="1" customWidth="1"/>
    <col min="13" max="26" width="9.08984375" style="1" customWidth="1"/>
    <col min="27" max="29" width="9.08984375" style="1" hidden="1" customWidth="1"/>
    <col min="30" max="44" width="9.08984375" style="7" hidden="1" customWidth="1"/>
    <col min="45" max="45" width="9.08984375" style="1" hidden="1" customWidth="1"/>
    <col min="46" max="50" width="9.08984375" style="7" hidden="1" customWidth="1"/>
    <col min="51" max="77" width="9.08984375" style="1" hidden="1" customWidth="1"/>
    <col min="78" max="78" width="0.1796875" style="1" customWidth="1"/>
    <col min="79" max="79" width="9.08984375" style="1" customWidth="1"/>
    <col min="80" max="16384" width="9.08984375" style="1"/>
  </cols>
  <sheetData>
    <row r="1" spans="1:64" s="11" customFormat="1" ht="20" customHeight="1">
      <c r="A1" s="8"/>
      <c r="B1" s="8"/>
      <c r="C1" s="22"/>
      <c r="D1" s="9"/>
      <c r="E1" s="10"/>
      <c r="G1" s="193" t="s">
        <v>1139</v>
      </c>
      <c r="H1" s="12"/>
      <c r="I1" s="12"/>
      <c r="J1" s="12"/>
      <c r="K1" s="12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</row>
    <row r="2" spans="1:64" s="11" customFormat="1" ht="20" customHeight="1">
      <c r="A2" s="8"/>
      <c r="B2" s="8"/>
      <c r="C2" s="22"/>
      <c r="D2" s="9"/>
      <c r="E2" s="10"/>
      <c r="G2" s="12"/>
      <c r="H2" s="12"/>
      <c r="I2" s="12"/>
      <c r="J2" s="12"/>
      <c r="K2" s="12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</row>
    <row r="3" spans="1:64" s="11" customFormat="1" ht="20" customHeight="1">
      <c r="A3" s="8"/>
      <c r="B3" s="8"/>
      <c r="C3" s="22"/>
      <c r="E3" s="10"/>
      <c r="G3" s="179" t="s">
        <v>658</v>
      </c>
      <c r="H3" s="12"/>
      <c r="I3" s="12"/>
      <c r="J3" s="12"/>
      <c r="K3" s="12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</row>
    <row r="4" spans="1:64" s="11" customFormat="1" ht="20" customHeight="1">
      <c r="A4" s="8"/>
      <c r="B4" s="8"/>
      <c r="C4" s="22"/>
      <c r="D4" s="9"/>
      <c r="E4" s="10"/>
      <c r="F4" s="15"/>
      <c r="G4" s="12"/>
      <c r="H4" s="12"/>
      <c r="I4" s="12"/>
      <c r="J4" s="12"/>
      <c r="K4" s="12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</row>
    <row r="5" spans="1:64" s="11" customFormat="1" ht="63">
      <c r="A5" s="22"/>
      <c r="B5" s="22"/>
      <c r="C5" s="22"/>
      <c r="D5" s="179">
        <v>2.1</v>
      </c>
      <c r="E5" s="178" t="s">
        <v>21</v>
      </c>
      <c r="G5" s="167" t="s">
        <v>905</v>
      </c>
      <c r="H5" s="106" t="s">
        <v>906</v>
      </c>
      <c r="I5" s="106" t="s">
        <v>907</v>
      </c>
      <c r="J5" s="106" t="s">
        <v>1339</v>
      </c>
      <c r="K5" s="106" t="s">
        <v>1171</v>
      </c>
      <c r="L5" s="106" t="s">
        <v>1172</v>
      </c>
      <c r="AD5" s="16" t="s">
        <v>524</v>
      </c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BA5" s="11" t="s">
        <v>202</v>
      </c>
      <c r="BB5" s="59" t="s">
        <v>210</v>
      </c>
      <c r="BC5" s="58" t="s">
        <v>212</v>
      </c>
      <c r="BD5" s="59" t="s">
        <v>234</v>
      </c>
      <c r="BE5" s="58" t="s">
        <v>224</v>
      </c>
      <c r="BF5" s="58" t="s">
        <v>222</v>
      </c>
      <c r="BG5" s="58" t="s">
        <v>237</v>
      </c>
      <c r="BH5" s="59" t="s">
        <v>243</v>
      </c>
      <c r="BI5" s="58" t="s">
        <v>224</v>
      </c>
      <c r="BJ5" s="58" t="s">
        <v>248</v>
      </c>
      <c r="BK5" s="58" t="s">
        <v>254</v>
      </c>
      <c r="BL5" s="58" t="s">
        <v>258</v>
      </c>
    </row>
    <row r="6" spans="1:64" ht="95" customHeight="1">
      <c r="D6" s="5" t="s">
        <v>20</v>
      </c>
      <c r="E6" s="404" t="s">
        <v>556</v>
      </c>
      <c r="G6" s="208" t="s">
        <v>204</v>
      </c>
      <c r="H6" s="108" t="str">
        <f>VLOOKUP(G6,$BA$5:$BR$11,2)</f>
        <v>Aligned</v>
      </c>
      <c r="I6" s="209" t="s">
        <v>1066</v>
      </c>
      <c r="J6" s="209"/>
      <c r="K6" s="209"/>
      <c r="L6" s="2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T6" s="13"/>
      <c r="AU6" s="13"/>
      <c r="AV6" s="13"/>
      <c r="AW6" s="13"/>
      <c r="AX6" s="13"/>
      <c r="BA6" s="1" t="s">
        <v>203</v>
      </c>
      <c r="BB6" s="59" t="s">
        <v>209</v>
      </c>
      <c r="BC6" s="58" t="s">
        <v>216</v>
      </c>
      <c r="BD6" s="59" t="s">
        <v>233</v>
      </c>
      <c r="BE6" s="58" t="s">
        <v>226</v>
      </c>
      <c r="BF6" s="58" t="s">
        <v>221</v>
      </c>
      <c r="BG6" s="58" t="s">
        <v>238</v>
      </c>
      <c r="BH6" s="59" t="s">
        <v>242</v>
      </c>
      <c r="BI6" s="58" t="s">
        <v>226</v>
      </c>
      <c r="BJ6" s="58" t="s">
        <v>247</v>
      </c>
      <c r="BK6" s="58" t="s">
        <v>253</v>
      </c>
      <c r="BL6" s="58" t="s">
        <v>257</v>
      </c>
    </row>
    <row r="7" spans="1:64" ht="95" customHeight="1">
      <c r="E7" s="405"/>
      <c r="G7" s="214" t="s">
        <v>204</v>
      </c>
      <c r="H7" s="196" t="str">
        <f>VLOOKUP(G7,$BA$5:$BR$11,2)</f>
        <v>Aligned</v>
      </c>
      <c r="I7" s="211"/>
      <c r="J7" s="211"/>
      <c r="K7" s="211"/>
      <c r="L7" s="212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T7" s="13"/>
      <c r="AU7" s="13"/>
      <c r="AV7" s="13"/>
      <c r="AW7" s="13"/>
      <c r="AX7" s="13"/>
      <c r="BA7" s="11" t="s">
        <v>204</v>
      </c>
      <c r="BB7" s="59" t="s">
        <v>208</v>
      </c>
      <c r="BC7" s="58" t="s">
        <v>213</v>
      </c>
      <c r="BD7" s="59" t="s">
        <v>232</v>
      </c>
      <c r="BE7" s="58" t="s">
        <v>225</v>
      </c>
      <c r="BF7" s="58" t="s">
        <v>218</v>
      </c>
      <c r="BG7" s="58" t="s">
        <v>240</v>
      </c>
      <c r="BH7" s="59" t="s">
        <v>241</v>
      </c>
      <c r="BI7" s="58" t="s">
        <v>225</v>
      </c>
      <c r="BJ7" s="58" t="s">
        <v>246</v>
      </c>
      <c r="BK7" s="58" t="s">
        <v>251</v>
      </c>
      <c r="BL7" s="58" t="s">
        <v>255</v>
      </c>
    </row>
    <row r="8" spans="1:64" ht="15" customHeight="1">
      <c r="E8" s="402" t="str">
        <f>IF(AND(I6="",J6="",K6="",L6=""),"INPUT ERROR! Please provide remarks"," ")</f>
        <v xml:space="preserve"> </v>
      </c>
      <c r="F8" s="402"/>
      <c r="G8" s="402"/>
      <c r="H8" s="402"/>
      <c r="I8" s="402"/>
      <c r="J8" s="402"/>
      <c r="K8" s="402"/>
      <c r="L8" s="402"/>
      <c r="AD8" s="17" t="b">
        <f>IF(G6="",FALSE,TRUE)</f>
        <v>1</v>
      </c>
      <c r="AE8" s="17">
        <f>IF(G6="AL5",5,0)</f>
        <v>0</v>
      </c>
      <c r="AF8" s="17">
        <f>IF(G6="AL4",4,0)</f>
        <v>0</v>
      </c>
      <c r="AG8" s="17">
        <f>IF(G6="AL3",3,0)</f>
        <v>3</v>
      </c>
      <c r="AH8" s="17">
        <f>IF(G6="AL2",2,0)</f>
        <v>0</v>
      </c>
      <c r="AI8" s="17">
        <f>IF(G6="AL1",1,0)</f>
        <v>0</v>
      </c>
      <c r="AJ8" s="17" t="b">
        <f>IF(AND(K6="",L6=""),TRUE,FALSE)</f>
        <v>1</v>
      </c>
      <c r="AK8" s="17" t="b">
        <f>IF(AND(K7="",L7=""),TRUE,FALSE)</f>
        <v>1</v>
      </c>
      <c r="AL8" s="17"/>
      <c r="AM8" s="17">
        <f>COUNTIF(AE8:AI8,0)</f>
        <v>4</v>
      </c>
      <c r="AN8" s="17" t="b">
        <f>IF((E8=" "),TRUE,FALSE)</f>
        <v>1</v>
      </c>
      <c r="AO8" s="17">
        <f>COUNTIF(AE8:AI8,5)</f>
        <v>0</v>
      </c>
      <c r="AP8" s="17">
        <f>COUNTIF(AE8:AI8,4)</f>
        <v>0</v>
      </c>
      <c r="AQ8" s="17">
        <f>COUNTIF(AE8:AI8,2)</f>
        <v>0</v>
      </c>
      <c r="AR8" s="17">
        <f>COUNTIF(AE8:AI8,1)</f>
        <v>0</v>
      </c>
      <c r="AT8" s="17">
        <f>IF(G7="AL5",5,0)</f>
        <v>0</v>
      </c>
      <c r="AU8" s="17">
        <f>IF(G7="AL4",4,0)</f>
        <v>0</v>
      </c>
      <c r="AV8" s="17">
        <f>IF(G7="AL3",3,0)</f>
        <v>3</v>
      </c>
      <c r="AW8" s="17">
        <f>IF(G7="AL2",2,0)</f>
        <v>0</v>
      </c>
      <c r="AX8" s="17">
        <f>IF(G7="AL1",1,0)</f>
        <v>0</v>
      </c>
      <c r="BA8" s="1" t="s">
        <v>205</v>
      </c>
      <c r="BB8" s="59" t="s">
        <v>207</v>
      </c>
      <c r="BC8" s="58" t="s">
        <v>214</v>
      </c>
      <c r="BD8" s="59" t="s">
        <v>231</v>
      </c>
      <c r="BE8" s="58" t="s">
        <v>227</v>
      </c>
      <c r="BF8" s="58" t="s">
        <v>219</v>
      </c>
      <c r="BG8" s="58" t="s">
        <v>236</v>
      </c>
      <c r="BH8" s="59" t="s">
        <v>135</v>
      </c>
      <c r="BI8" s="58" t="s">
        <v>227</v>
      </c>
      <c r="BJ8" s="58" t="s">
        <v>245</v>
      </c>
      <c r="BK8" s="58" t="s">
        <v>252</v>
      </c>
      <c r="BL8" s="58" t="s">
        <v>411</v>
      </c>
    </row>
    <row r="9" spans="1:64" ht="95" customHeight="1">
      <c r="D9" s="5" t="s">
        <v>23</v>
      </c>
      <c r="E9" s="405" t="s">
        <v>211</v>
      </c>
      <c r="G9" s="208" t="s">
        <v>204</v>
      </c>
      <c r="H9" s="108" t="str">
        <f>VLOOKUP(G9,$BA$5:$BR$11,3)</f>
        <v>Systematically and regularly reviewed</v>
      </c>
      <c r="I9" s="209" t="s">
        <v>1066</v>
      </c>
      <c r="J9" s="209"/>
      <c r="K9" s="209"/>
      <c r="L9" s="2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T9" s="13"/>
      <c r="AU9" s="13"/>
      <c r="AV9" s="13"/>
      <c r="AW9" s="13"/>
      <c r="AX9" s="13"/>
      <c r="BA9" s="11" t="s">
        <v>201</v>
      </c>
      <c r="BB9" s="59" t="s">
        <v>206</v>
      </c>
      <c r="BC9" s="58" t="s">
        <v>215</v>
      </c>
      <c r="BD9" s="59" t="s">
        <v>230</v>
      </c>
      <c r="BE9" s="58" t="s">
        <v>228</v>
      </c>
      <c r="BF9" s="58" t="s">
        <v>220</v>
      </c>
      <c r="BG9" s="58" t="s">
        <v>239</v>
      </c>
      <c r="BH9" s="59" t="s">
        <v>134</v>
      </c>
      <c r="BI9" s="58" t="s">
        <v>228</v>
      </c>
      <c r="BJ9" s="58" t="s">
        <v>244</v>
      </c>
      <c r="BK9" s="58" t="s">
        <v>250</v>
      </c>
      <c r="BL9" s="58" t="s">
        <v>256</v>
      </c>
    </row>
    <row r="10" spans="1:64" ht="95" customHeight="1">
      <c r="E10" s="405"/>
      <c r="G10" s="214" t="s">
        <v>204</v>
      </c>
      <c r="H10" s="196" t="str">
        <f>VLOOKUP(G10,$BA$5:$BR$11,3)</f>
        <v>Systematically and regularly reviewed</v>
      </c>
      <c r="I10" s="211"/>
      <c r="J10" s="211"/>
      <c r="K10" s="211"/>
      <c r="L10" s="212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T10" s="13"/>
      <c r="AU10" s="13"/>
      <c r="AV10" s="13"/>
      <c r="AW10" s="13"/>
      <c r="AX10" s="13"/>
      <c r="BB10" s="59"/>
      <c r="BC10" s="58"/>
      <c r="BD10" s="59"/>
      <c r="BE10" s="58"/>
      <c r="BF10" s="58"/>
      <c r="BG10" s="58"/>
      <c r="BH10" s="59"/>
      <c r="BI10" s="58"/>
      <c r="BJ10" s="58"/>
      <c r="BK10" s="58"/>
      <c r="BL10" s="58"/>
    </row>
    <row r="11" spans="1:64" ht="15" customHeight="1">
      <c r="E11" s="402" t="str">
        <f>IF(AND(I9="",J9="",K9="",L9=""),"INPUT ERROR! Please provide remarks"," ")</f>
        <v xml:space="preserve"> </v>
      </c>
      <c r="F11" s="402"/>
      <c r="G11" s="402"/>
      <c r="H11" s="402"/>
      <c r="I11" s="402"/>
      <c r="J11" s="402"/>
      <c r="K11" s="402"/>
      <c r="L11" s="402"/>
      <c r="AD11" s="17" t="b">
        <f>IF(G9="",FALSE,TRUE)</f>
        <v>1</v>
      </c>
      <c r="AE11" s="17">
        <f>IF(G9="AL5",5,0)</f>
        <v>0</v>
      </c>
      <c r="AF11" s="17">
        <f>IF(G9="AL4",4,0)</f>
        <v>0</v>
      </c>
      <c r="AG11" s="17">
        <f>IF(G9="AL3",3,0)</f>
        <v>3</v>
      </c>
      <c r="AH11" s="17">
        <f>IF(G9="AL2",2,0)</f>
        <v>0</v>
      </c>
      <c r="AI11" s="17">
        <f>IF(G9="AL1",1,0)</f>
        <v>0</v>
      </c>
      <c r="AJ11" s="17" t="b">
        <f>IF(AND(K9="",L9=""),TRUE,FALSE)</f>
        <v>1</v>
      </c>
      <c r="AK11" s="17" t="b">
        <f>IF(AND(K10="",L10=""),TRUE,FALSE)</f>
        <v>1</v>
      </c>
      <c r="AL11" s="17"/>
      <c r="AM11" s="17">
        <f>COUNTIF(AE11:AI11,0)</f>
        <v>4</v>
      </c>
      <c r="AN11" s="17" t="b">
        <f>IF((E11=" "),TRUE,FALSE)</f>
        <v>1</v>
      </c>
      <c r="AO11" s="17">
        <f>COUNTIF(AE11:AI11,5)</f>
        <v>0</v>
      </c>
      <c r="AP11" s="17">
        <f>COUNTIF(AE11:AI11,4)</f>
        <v>0</v>
      </c>
      <c r="AQ11" s="17">
        <f>COUNTIF(AE11:AI11,2)</f>
        <v>0</v>
      </c>
      <c r="AR11" s="17">
        <f>COUNTIF(AE11:AI11,1)</f>
        <v>0</v>
      </c>
      <c r="AT11" s="17">
        <f>IF(G10="AL5",5,0)</f>
        <v>0</v>
      </c>
      <c r="AU11" s="17">
        <f>IF(G10="AL4",4,0)</f>
        <v>0</v>
      </c>
      <c r="AV11" s="17">
        <f>IF(G10="AL3",3,0)</f>
        <v>3</v>
      </c>
      <c r="AW11" s="17">
        <f>IF(G10="AL2",2,0)</f>
        <v>0</v>
      </c>
      <c r="AX11" s="17">
        <f>IF(G10="AL1",1,0)</f>
        <v>0</v>
      </c>
    </row>
    <row r="12" spans="1:64">
      <c r="E12" s="6" t="s">
        <v>22</v>
      </c>
      <c r="AD12" s="17"/>
      <c r="AE12" s="17"/>
      <c r="AF12" s="17"/>
      <c r="AG12" s="17"/>
      <c r="AH12" s="17"/>
      <c r="AI12" s="17"/>
      <c r="AJ12" s="13"/>
      <c r="AK12" s="17"/>
      <c r="AL12" s="17"/>
      <c r="AM12" s="17"/>
      <c r="AN12" s="17"/>
      <c r="AO12" s="17"/>
      <c r="AP12" s="17"/>
      <c r="AQ12" s="17"/>
      <c r="AR12" s="17"/>
      <c r="AT12" s="17"/>
      <c r="AU12" s="17"/>
      <c r="AV12" s="17"/>
      <c r="AW12" s="17"/>
      <c r="AX12" s="17"/>
    </row>
    <row r="13" spans="1:64" ht="45" customHeight="1">
      <c r="D13" s="177">
        <v>2.2000000000000002</v>
      </c>
      <c r="E13" s="178" t="s">
        <v>24</v>
      </c>
      <c r="G13" s="167" t="s">
        <v>905</v>
      </c>
      <c r="H13" s="106" t="s">
        <v>906</v>
      </c>
      <c r="I13" s="106" t="s">
        <v>907</v>
      </c>
      <c r="J13" s="106" t="s">
        <v>1339</v>
      </c>
      <c r="K13" s="106" t="s">
        <v>1171</v>
      </c>
      <c r="L13" s="106" t="s">
        <v>1172</v>
      </c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T13" s="17"/>
      <c r="AU13" s="17"/>
      <c r="AV13" s="17"/>
      <c r="AW13" s="17"/>
      <c r="AX13" s="17"/>
    </row>
    <row r="14" spans="1:64" ht="95" customHeight="1">
      <c r="D14" s="5" t="s">
        <v>25</v>
      </c>
      <c r="E14" s="404" t="s">
        <v>229</v>
      </c>
      <c r="G14" s="208" t="s">
        <v>204</v>
      </c>
      <c r="H14" s="108" t="str">
        <f>VLOOKUP(G14,$BA$5:$BR$11,4)</f>
        <v>Adequately varied</v>
      </c>
      <c r="I14" s="209" t="s">
        <v>1066</v>
      </c>
      <c r="J14" s="209"/>
      <c r="K14" s="209"/>
      <c r="L14" s="213"/>
      <c r="AD14" s="17"/>
      <c r="AE14" s="17"/>
      <c r="AF14" s="17"/>
      <c r="AG14" s="17"/>
      <c r="AH14" s="17"/>
      <c r="AI14" s="17"/>
      <c r="AJ14" s="13"/>
      <c r="AK14" s="17"/>
      <c r="AL14" s="17"/>
      <c r="AM14" s="17"/>
      <c r="AN14" s="17"/>
      <c r="AO14" s="17"/>
      <c r="AP14" s="17"/>
      <c r="AQ14" s="17"/>
      <c r="AR14" s="17"/>
      <c r="AT14" s="17"/>
      <c r="AU14" s="17"/>
      <c r="AV14" s="17"/>
      <c r="AW14" s="17"/>
      <c r="AX14" s="17"/>
    </row>
    <row r="15" spans="1:64" ht="95" customHeight="1">
      <c r="E15" s="405"/>
      <c r="G15" s="214" t="s">
        <v>204</v>
      </c>
      <c r="H15" s="196" t="str">
        <f>VLOOKUP(G15,$BA$5:$BR$11,4)</f>
        <v>Adequately varied</v>
      </c>
      <c r="I15" s="211"/>
      <c r="J15" s="211"/>
      <c r="K15" s="211"/>
      <c r="L15" s="212"/>
      <c r="AD15" s="17"/>
      <c r="AE15" s="17"/>
      <c r="AF15" s="17"/>
      <c r="AG15" s="17"/>
      <c r="AH15" s="17"/>
      <c r="AI15" s="17"/>
      <c r="AJ15" s="13"/>
      <c r="AK15" s="17"/>
      <c r="AL15" s="17"/>
      <c r="AM15" s="17"/>
      <c r="AN15" s="17"/>
      <c r="AO15" s="17"/>
      <c r="AP15" s="17"/>
      <c r="AQ15" s="17"/>
      <c r="AR15" s="17"/>
      <c r="AT15" s="17"/>
      <c r="AU15" s="17"/>
      <c r="AV15" s="17"/>
      <c r="AW15" s="17"/>
      <c r="AX15" s="17"/>
    </row>
    <row r="16" spans="1:64">
      <c r="E16" s="402" t="str">
        <f>IF(AND(I14="",J14="",K14="",L14=""),"INPUT ERROR! Please provide remarks"," ")</f>
        <v xml:space="preserve"> </v>
      </c>
      <c r="F16" s="402"/>
      <c r="G16" s="402"/>
      <c r="H16" s="402"/>
      <c r="I16" s="402"/>
      <c r="J16" s="402"/>
      <c r="K16" s="402"/>
      <c r="L16" s="402"/>
      <c r="AD16" s="17" t="b">
        <f>IF(G14="",FALSE,TRUE)</f>
        <v>1</v>
      </c>
      <c r="AE16" s="17">
        <f>IF(G14="AL5",5,0)</f>
        <v>0</v>
      </c>
      <c r="AF16" s="17">
        <f>IF(G14="AL4",4,0)</f>
        <v>0</v>
      </c>
      <c r="AG16" s="17">
        <f>IF(G14="AL3",3,0)</f>
        <v>3</v>
      </c>
      <c r="AH16" s="17">
        <f>IF(G14="AL2",2,0)</f>
        <v>0</v>
      </c>
      <c r="AI16" s="17">
        <f>IF(G14="AL1",1,0)</f>
        <v>0</v>
      </c>
      <c r="AJ16" s="17" t="b">
        <f>IF(AND(K14="",L14=""),TRUE,FALSE)</f>
        <v>1</v>
      </c>
      <c r="AK16" s="17" t="b">
        <f>IF(AND(K15="",L15=""),TRUE,FALSE)</f>
        <v>1</v>
      </c>
      <c r="AL16" s="17"/>
      <c r="AM16" s="17">
        <f t="shared" ref="AM16:AM42" si="0">COUNTIF(AE16:AI16,0)</f>
        <v>4</v>
      </c>
      <c r="AN16" s="17" t="b">
        <f>IF((E16=" "),TRUE,FALSE)</f>
        <v>1</v>
      </c>
      <c r="AO16" s="17">
        <f t="shared" ref="AO16:AO42" si="1">COUNTIF(AE16:AI16,5)</f>
        <v>0</v>
      </c>
      <c r="AP16" s="17">
        <f t="shared" ref="AP16:AP42" si="2">COUNTIF(AE16:AI16,4)</f>
        <v>0</v>
      </c>
      <c r="AQ16" s="17">
        <f t="shared" ref="AQ16:AQ42" si="3">COUNTIF(AE16:AI16,2)</f>
        <v>0</v>
      </c>
      <c r="AR16" s="17">
        <f t="shared" ref="AR16:AR42" si="4">COUNTIF(AE16:AI16,1)</f>
        <v>0</v>
      </c>
      <c r="AT16" s="17">
        <f>IF(G15="AL5",5,0)</f>
        <v>0</v>
      </c>
      <c r="AU16" s="17">
        <f>IF(G15="AL4",4,0)</f>
        <v>0</v>
      </c>
      <c r="AV16" s="17">
        <f>IF(G15="AL3",3,0)</f>
        <v>3</v>
      </c>
      <c r="AW16" s="17">
        <f>IF(G15="AL2",2,0)</f>
        <v>0</v>
      </c>
      <c r="AX16" s="17">
        <f>IF(G15="AL1",1,0)</f>
        <v>0</v>
      </c>
    </row>
    <row r="17" spans="4:50" ht="95" customHeight="1">
      <c r="D17" s="5" t="s">
        <v>26</v>
      </c>
      <c r="E17" s="405" t="s">
        <v>223</v>
      </c>
      <c r="G17" s="208" t="s">
        <v>204</v>
      </c>
      <c r="H17" s="108" t="str">
        <f>VLOOKUP(G17,$BA$5:$BR$11,5)</f>
        <v>Adequate mechanisms</v>
      </c>
      <c r="I17" s="209" t="s">
        <v>1066</v>
      </c>
      <c r="J17" s="209"/>
      <c r="K17" s="209"/>
      <c r="L17" s="213"/>
      <c r="AD17" s="17"/>
      <c r="AE17" s="17"/>
      <c r="AF17" s="17"/>
      <c r="AG17" s="17"/>
      <c r="AH17" s="17"/>
      <c r="AI17" s="17"/>
      <c r="AJ17" s="13"/>
      <c r="AK17" s="17"/>
      <c r="AL17" s="17"/>
      <c r="AM17" s="17"/>
      <c r="AN17" s="17"/>
      <c r="AO17" s="17"/>
      <c r="AP17" s="17"/>
      <c r="AQ17" s="17"/>
      <c r="AR17" s="17"/>
      <c r="AT17" s="17"/>
      <c r="AU17" s="17"/>
      <c r="AV17" s="17"/>
      <c r="AW17" s="17"/>
      <c r="AX17" s="17"/>
    </row>
    <row r="18" spans="4:50" ht="95" customHeight="1">
      <c r="E18" s="405"/>
      <c r="G18" s="214" t="s">
        <v>204</v>
      </c>
      <c r="H18" s="196" t="str">
        <f>VLOOKUP(G18,$BA$5:$BR$11,5)</f>
        <v>Adequate mechanisms</v>
      </c>
      <c r="I18" s="211"/>
      <c r="J18" s="211"/>
      <c r="K18" s="211"/>
      <c r="L18" s="212"/>
      <c r="AD18" s="17"/>
      <c r="AE18" s="17"/>
      <c r="AF18" s="17"/>
      <c r="AG18" s="17"/>
      <c r="AH18" s="17"/>
      <c r="AI18" s="17"/>
      <c r="AJ18" s="13"/>
      <c r="AK18" s="17"/>
      <c r="AL18" s="17"/>
      <c r="AM18" s="17"/>
      <c r="AN18" s="17"/>
      <c r="AO18" s="17"/>
      <c r="AP18" s="17"/>
      <c r="AQ18" s="17"/>
      <c r="AR18" s="17"/>
      <c r="AT18" s="17"/>
      <c r="AU18" s="17"/>
      <c r="AV18" s="17"/>
      <c r="AW18" s="17"/>
      <c r="AX18" s="17"/>
    </row>
    <row r="19" spans="4:50">
      <c r="E19" s="402" t="str">
        <f>IF(AND(I17="",J17="",K17="",L17=""),"INPUT ERROR! Please provide remarks"," ")</f>
        <v xml:space="preserve"> </v>
      </c>
      <c r="F19" s="402"/>
      <c r="G19" s="402"/>
      <c r="H19" s="402"/>
      <c r="I19" s="402"/>
      <c r="J19" s="402"/>
      <c r="K19" s="402"/>
      <c r="L19" s="402"/>
      <c r="AD19" s="17" t="b">
        <f>IF(G17="",FALSE,TRUE)</f>
        <v>1</v>
      </c>
      <c r="AE19" s="17">
        <f>IF(G17="AL5",5,0)</f>
        <v>0</v>
      </c>
      <c r="AF19" s="17">
        <f>IF(G17="AL4",4,0)</f>
        <v>0</v>
      </c>
      <c r="AG19" s="17">
        <f>IF(G17="AL3",3,0)</f>
        <v>3</v>
      </c>
      <c r="AH19" s="17">
        <f>IF(G17="AL2",2,0)</f>
        <v>0</v>
      </c>
      <c r="AI19" s="17">
        <f>IF(G17="AL1",1,0)</f>
        <v>0</v>
      </c>
      <c r="AJ19" s="17" t="b">
        <f>IF(AND(K17="",L17=""),TRUE,FALSE)</f>
        <v>1</v>
      </c>
      <c r="AK19" s="17" t="b">
        <f>IF(AND(K18="",L18=""),TRUE,FALSE)</f>
        <v>1</v>
      </c>
      <c r="AL19" s="17"/>
      <c r="AM19" s="17">
        <f t="shared" si="0"/>
        <v>4</v>
      </c>
      <c r="AN19" s="17" t="b">
        <f>IF((E19=" "),TRUE,FALSE)</f>
        <v>1</v>
      </c>
      <c r="AO19" s="17">
        <f t="shared" si="1"/>
        <v>0</v>
      </c>
      <c r="AP19" s="17">
        <f t="shared" si="2"/>
        <v>0</v>
      </c>
      <c r="AQ19" s="17">
        <f t="shared" si="3"/>
        <v>0</v>
      </c>
      <c r="AR19" s="17">
        <f t="shared" si="4"/>
        <v>0</v>
      </c>
      <c r="AT19" s="17">
        <f>IF(G18="AL5",5,0)</f>
        <v>0</v>
      </c>
      <c r="AU19" s="17">
        <f>IF(G18="AL4",4,0)</f>
        <v>0</v>
      </c>
      <c r="AV19" s="17">
        <f>IF(G18="AL3",3,0)</f>
        <v>3</v>
      </c>
      <c r="AW19" s="17">
        <f>IF(G18="AL2",2,0)</f>
        <v>0</v>
      </c>
      <c r="AX19" s="17">
        <f>IF(G18="AL1",1,0)</f>
        <v>0</v>
      </c>
    </row>
    <row r="20" spans="4:50" ht="95" customHeight="1">
      <c r="D20" s="5" t="s">
        <v>27</v>
      </c>
      <c r="E20" s="405" t="s">
        <v>217</v>
      </c>
      <c r="G20" s="208" t="s">
        <v>204</v>
      </c>
      <c r="H20" s="108" t="str">
        <f>VLOOKUP(G20,$BA$5:$BR$11,6)</f>
        <v>Documented and communicated</v>
      </c>
      <c r="I20" s="209" t="s">
        <v>1066</v>
      </c>
      <c r="J20" s="209"/>
      <c r="K20" s="209"/>
      <c r="L20" s="213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T20" s="17"/>
      <c r="AU20" s="17"/>
      <c r="AV20" s="17"/>
      <c r="AW20" s="17"/>
      <c r="AX20" s="17"/>
    </row>
    <row r="21" spans="4:50" ht="95" customHeight="1">
      <c r="E21" s="405"/>
      <c r="G21" s="214" t="s">
        <v>204</v>
      </c>
      <c r="H21" s="196" t="str">
        <f>VLOOKUP(G21,$BA$5:$BR$11,6)</f>
        <v>Documented and communicated</v>
      </c>
      <c r="I21" s="211"/>
      <c r="J21" s="211"/>
      <c r="K21" s="211"/>
      <c r="L21" s="212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T21" s="17"/>
      <c r="AU21" s="17"/>
      <c r="AV21" s="17"/>
      <c r="AW21" s="17"/>
      <c r="AX21" s="17"/>
    </row>
    <row r="22" spans="4:50">
      <c r="E22" s="402" t="str">
        <f>IF(AND(I20="",J20="",K20="",L20=""),"INPUT ERROR! Please provide remarks"," ")</f>
        <v xml:space="preserve"> </v>
      </c>
      <c r="F22" s="402"/>
      <c r="G22" s="402"/>
      <c r="H22" s="402"/>
      <c r="I22" s="402"/>
      <c r="J22" s="402"/>
      <c r="K22" s="402"/>
      <c r="L22" s="402"/>
      <c r="AD22" s="17" t="b">
        <f>IF(G20="",FALSE,TRUE)</f>
        <v>1</v>
      </c>
      <c r="AE22" s="17">
        <f>IF(G20="AL5",5,0)</f>
        <v>0</v>
      </c>
      <c r="AF22" s="17">
        <f>IF(G20="AL4",4,0)</f>
        <v>0</v>
      </c>
      <c r="AG22" s="17">
        <f>IF(G20="AL3",3,0)</f>
        <v>3</v>
      </c>
      <c r="AH22" s="17">
        <f>IF(G20="AL2",2,0)</f>
        <v>0</v>
      </c>
      <c r="AI22" s="17">
        <f>IF(G20="AL1",1,0)</f>
        <v>0</v>
      </c>
      <c r="AJ22" s="17" t="b">
        <f>IF(AND(K20="",L20=""),TRUE,FALSE)</f>
        <v>1</v>
      </c>
      <c r="AK22" s="17" t="b">
        <f>IF(AND(K21="",L21=""),TRUE,FALSE)</f>
        <v>1</v>
      </c>
      <c r="AL22" s="17"/>
      <c r="AM22" s="17">
        <f t="shared" si="0"/>
        <v>4</v>
      </c>
      <c r="AN22" s="17" t="b">
        <f>IF((E22=" "),TRUE,FALSE)</f>
        <v>1</v>
      </c>
      <c r="AO22" s="17">
        <f t="shared" si="1"/>
        <v>0</v>
      </c>
      <c r="AP22" s="17">
        <f t="shared" si="2"/>
        <v>0</v>
      </c>
      <c r="AQ22" s="17">
        <f t="shared" si="3"/>
        <v>0</v>
      </c>
      <c r="AR22" s="17">
        <f t="shared" si="4"/>
        <v>0</v>
      </c>
      <c r="AT22" s="17">
        <f>IF(G21="AL5",5,0)</f>
        <v>0</v>
      </c>
      <c r="AU22" s="17">
        <f>IF(G21="AL4",4,0)</f>
        <v>0</v>
      </c>
      <c r="AV22" s="17">
        <f>IF(G21="AL3",3,0)</f>
        <v>3</v>
      </c>
      <c r="AW22" s="17">
        <f>IF(G21="AL2",2,0)</f>
        <v>0</v>
      </c>
      <c r="AX22" s="17">
        <f>IF(G21="AL1",1,0)</f>
        <v>0</v>
      </c>
    </row>
    <row r="23" spans="4:50" ht="95" customHeight="1">
      <c r="D23" s="5" t="s">
        <v>28</v>
      </c>
      <c r="E23" s="405" t="s">
        <v>235</v>
      </c>
      <c r="G23" s="208" t="s">
        <v>204</v>
      </c>
      <c r="H23" s="108" t="str">
        <f>VLOOKUP(G23,$BA$5:$BR$11,7)</f>
        <v>Followed established procedures and communicated to students</v>
      </c>
      <c r="I23" s="209" t="s">
        <v>1066</v>
      </c>
      <c r="J23" s="209"/>
      <c r="K23" s="209"/>
      <c r="L23" s="213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T23" s="17"/>
      <c r="AU23" s="17"/>
      <c r="AV23" s="17"/>
      <c r="AW23" s="17"/>
      <c r="AX23" s="17"/>
    </row>
    <row r="24" spans="4:50" ht="95" customHeight="1">
      <c r="E24" s="405"/>
      <c r="G24" s="214" t="s">
        <v>204</v>
      </c>
      <c r="H24" s="196" t="str">
        <f>VLOOKUP(G24,$BA$5:$BR$11,7)</f>
        <v>Followed established procedures and communicated to students</v>
      </c>
      <c r="I24" s="211"/>
      <c r="J24" s="211"/>
      <c r="K24" s="211"/>
      <c r="L24" s="212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T24" s="17"/>
      <c r="AU24" s="17"/>
      <c r="AV24" s="17"/>
      <c r="AW24" s="17"/>
      <c r="AX24" s="17"/>
    </row>
    <row r="25" spans="4:50">
      <c r="E25" s="402" t="str">
        <f>IF(AND(I23="",J23="",K23="",L23=""),"INPUT ERROR! Please provide remarks"," ")</f>
        <v xml:space="preserve"> </v>
      </c>
      <c r="F25" s="402"/>
      <c r="G25" s="402"/>
      <c r="H25" s="402"/>
      <c r="I25" s="402"/>
      <c r="J25" s="402"/>
      <c r="K25" s="402"/>
      <c r="L25" s="402"/>
      <c r="AD25" s="17" t="b">
        <f>IF(G23="",FALSE,TRUE)</f>
        <v>1</v>
      </c>
      <c r="AE25" s="17">
        <f>IF(G23="AL5",5,0)</f>
        <v>0</v>
      </c>
      <c r="AF25" s="17">
        <f>IF(G23="AL4",4,0)</f>
        <v>0</v>
      </c>
      <c r="AG25" s="17">
        <f>IF(G23="AL3",3,0)</f>
        <v>3</v>
      </c>
      <c r="AH25" s="17">
        <f>IF(G23="AL2",2,0)</f>
        <v>0</v>
      </c>
      <c r="AI25" s="17">
        <f>IF(G23="AL1",1,0)</f>
        <v>0</v>
      </c>
      <c r="AJ25" s="17" t="b">
        <f>IF(AND(K23="",L23=""),TRUE,FALSE)</f>
        <v>1</v>
      </c>
      <c r="AK25" s="17" t="b">
        <f>IF(AND(K24="",L24=""),TRUE,FALSE)</f>
        <v>1</v>
      </c>
      <c r="AL25" s="17"/>
      <c r="AM25" s="17">
        <f t="shared" si="0"/>
        <v>4</v>
      </c>
      <c r="AN25" s="17" t="b">
        <f>IF((E25=" "),TRUE,FALSE)</f>
        <v>1</v>
      </c>
      <c r="AO25" s="17">
        <f t="shared" si="1"/>
        <v>0</v>
      </c>
      <c r="AP25" s="17">
        <f t="shared" si="2"/>
        <v>0</v>
      </c>
      <c r="AQ25" s="17">
        <f t="shared" si="3"/>
        <v>0</v>
      </c>
      <c r="AR25" s="17">
        <f t="shared" si="4"/>
        <v>0</v>
      </c>
      <c r="AT25" s="17">
        <f>IF(G24="AL5",5,0)</f>
        <v>0</v>
      </c>
      <c r="AU25" s="17">
        <f>IF(G24="AL4",4,0)</f>
        <v>0</v>
      </c>
      <c r="AV25" s="17">
        <f>IF(G24="AL3",3,0)</f>
        <v>3</v>
      </c>
      <c r="AW25" s="17">
        <f>IF(G24="AL2",2,0)</f>
        <v>0</v>
      </c>
      <c r="AX25" s="17">
        <f>IF(G24="AL1",1,0)</f>
        <v>0</v>
      </c>
    </row>
    <row r="26" spans="4:50"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T26" s="17"/>
      <c r="AU26" s="17"/>
      <c r="AV26" s="17"/>
      <c r="AW26" s="17"/>
      <c r="AX26" s="17"/>
    </row>
    <row r="27" spans="4:50" ht="45" customHeight="1">
      <c r="D27" s="177">
        <v>2.2999999999999998</v>
      </c>
      <c r="E27" s="178" t="s">
        <v>31</v>
      </c>
      <c r="G27" s="167" t="s">
        <v>905</v>
      </c>
      <c r="H27" s="106" t="s">
        <v>906</v>
      </c>
      <c r="I27" s="106" t="s">
        <v>907</v>
      </c>
      <c r="J27" s="106" t="s">
        <v>1339</v>
      </c>
      <c r="K27" s="106" t="s">
        <v>1171</v>
      </c>
      <c r="L27" s="106" t="s">
        <v>1172</v>
      </c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T27" s="17"/>
      <c r="AU27" s="17"/>
      <c r="AV27" s="17"/>
      <c r="AW27" s="17"/>
      <c r="AX27" s="17"/>
    </row>
    <row r="28" spans="4:50" ht="95" customHeight="1">
      <c r="D28" s="5" t="s">
        <v>29</v>
      </c>
      <c r="E28" s="404" t="s">
        <v>1203</v>
      </c>
      <c r="G28" s="208"/>
      <c r="H28" s="108" t="e">
        <f>VLOOKUP(G28,$BA$5:$BR$11,8)</f>
        <v>#N/A</v>
      </c>
      <c r="I28" s="209"/>
      <c r="J28" s="209" t="s">
        <v>1337</v>
      </c>
      <c r="K28" s="209"/>
      <c r="L28" s="213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T28" s="17"/>
      <c r="AU28" s="17"/>
      <c r="AV28" s="17"/>
      <c r="AW28" s="17"/>
      <c r="AX28" s="17"/>
    </row>
    <row r="29" spans="4:50" ht="95" customHeight="1">
      <c r="E29" s="405"/>
      <c r="G29" s="214" t="s">
        <v>204</v>
      </c>
      <c r="H29" s="196" t="str">
        <f>VLOOKUP(G29,$BA$5:$BR$11,8)</f>
        <v>Adequate autonomy</v>
      </c>
      <c r="I29" s="211"/>
      <c r="J29" s="211"/>
      <c r="K29" s="211"/>
      <c r="L29" s="212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T29" s="17"/>
      <c r="AU29" s="17"/>
      <c r="AV29" s="17"/>
      <c r="AW29" s="17"/>
      <c r="AX29" s="17"/>
    </row>
    <row r="30" spans="4:50">
      <c r="E30" s="402" t="str">
        <f>IF(AND(I28="",J28="",K28="",L28=""),"INPUT ERROR! Please provide remarks"," ")</f>
        <v xml:space="preserve"> </v>
      </c>
      <c r="F30" s="402"/>
      <c r="G30" s="402"/>
      <c r="H30" s="402"/>
      <c r="I30" s="402"/>
      <c r="J30" s="402"/>
      <c r="K30" s="402"/>
      <c r="L30" s="402"/>
      <c r="AC30" s="1" t="b">
        <f>IF(G28="",FALSE,TRUE)</f>
        <v>0</v>
      </c>
      <c r="AD30" s="17" t="b">
        <v>1</v>
      </c>
      <c r="AE30" s="17">
        <f>IF(G28="AL5",5,0)</f>
        <v>0</v>
      </c>
      <c r="AF30" s="17">
        <f>IF(G28="AL4",4,0)</f>
        <v>0</v>
      </c>
      <c r="AG30" s="17">
        <f>IF(G28="AL3",3,0)</f>
        <v>0</v>
      </c>
      <c r="AH30" s="17">
        <f>IF(G28="AL2",2,0)</f>
        <v>0</v>
      </c>
      <c r="AI30" s="17">
        <f>IF(G28="AL1",1,0)</f>
        <v>0</v>
      </c>
      <c r="AJ30" s="17" t="b">
        <f>IF(AND(K28="",L28=""),TRUE,FALSE)</f>
        <v>1</v>
      </c>
      <c r="AK30" s="17" t="b">
        <f>IF(AND(K29="",L29=""),TRUE,FALSE)</f>
        <v>1</v>
      </c>
      <c r="AL30" s="17"/>
      <c r="AM30" s="17">
        <f t="shared" si="0"/>
        <v>5</v>
      </c>
      <c r="AN30" s="17" t="b">
        <f>IF((E30=" "),TRUE,FALSE)</f>
        <v>1</v>
      </c>
      <c r="AO30" s="17">
        <f t="shared" si="1"/>
        <v>0</v>
      </c>
      <c r="AP30" s="17">
        <f t="shared" si="2"/>
        <v>0</v>
      </c>
      <c r="AQ30" s="17">
        <f t="shared" si="3"/>
        <v>0</v>
      </c>
      <c r="AR30" s="17">
        <f t="shared" si="4"/>
        <v>0</v>
      </c>
      <c r="AT30" s="17">
        <f>IF(G29="AL5",5,0)</f>
        <v>0</v>
      </c>
      <c r="AU30" s="17">
        <f>IF(G29="AL4",4,0)</f>
        <v>0</v>
      </c>
      <c r="AV30" s="17">
        <f>IF(G29="AL3",3,0)</f>
        <v>3</v>
      </c>
      <c r="AW30" s="17">
        <f>IF(G29="AL2",2,0)</f>
        <v>0</v>
      </c>
      <c r="AX30" s="17">
        <f>IF(G29="AL1",1,0)</f>
        <v>0</v>
      </c>
    </row>
    <row r="31" spans="4:50" ht="95" customHeight="1">
      <c r="D31" s="5" t="s">
        <v>30</v>
      </c>
      <c r="E31" s="405" t="s">
        <v>249</v>
      </c>
      <c r="G31" s="208" t="s">
        <v>204</v>
      </c>
      <c r="H31" s="108" t="str">
        <f>VLOOKUP(G31,$BA$5:$BR$11,9)</f>
        <v>Adequate mechanisms</v>
      </c>
      <c r="I31" s="209" t="s">
        <v>1066</v>
      </c>
      <c r="J31" s="209"/>
      <c r="K31" s="209"/>
      <c r="L31" s="213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T31" s="17"/>
      <c r="AU31" s="17"/>
      <c r="AV31" s="17"/>
      <c r="AW31" s="17"/>
      <c r="AX31" s="17"/>
    </row>
    <row r="32" spans="4:50" ht="95" customHeight="1">
      <c r="E32" s="405"/>
      <c r="G32" s="214" t="s">
        <v>204</v>
      </c>
      <c r="H32" s="196" t="str">
        <f>VLOOKUP(G32,$BA$5:$BR$11,9)</f>
        <v>Adequate mechanisms</v>
      </c>
      <c r="I32" s="211"/>
      <c r="J32" s="211"/>
      <c r="K32" s="211"/>
      <c r="L32" s="212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T32" s="17"/>
      <c r="AU32" s="17"/>
      <c r="AV32" s="17"/>
      <c r="AW32" s="17"/>
      <c r="AX32" s="17"/>
    </row>
    <row r="33" spans="4:50">
      <c r="E33" s="402" t="str">
        <f>IF(AND(I31="",J31="",K31="",L31=""),"INPUT ERROR! Please provide remarks"," ")</f>
        <v xml:space="preserve"> </v>
      </c>
      <c r="F33" s="402"/>
      <c r="G33" s="402"/>
      <c r="H33" s="402"/>
      <c r="I33" s="402"/>
      <c r="J33" s="402"/>
      <c r="K33" s="402"/>
      <c r="L33" s="402"/>
      <c r="AD33" s="17" t="b">
        <f>IF(G31="",FALSE,TRUE)</f>
        <v>1</v>
      </c>
      <c r="AE33" s="17">
        <f>IF(G31="AL5",5,0)</f>
        <v>0</v>
      </c>
      <c r="AF33" s="17">
        <f>IF(G31="AL4",4,0)</f>
        <v>0</v>
      </c>
      <c r="AG33" s="17">
        <f>IF(G31="AL3",3,0)</f>
        <v>3</v>
      </c>
      <c r="AH33" s="17">
        <f>IF(G31="AL2",2,0)</f>
        <v>0</v>
      </c>
      <c r="AI33" s="17">
        <f>IF(G31="AL1",1,0)</f>
        <v>0</v>
      </c>
      <c r="AJ33" s="17" t="b">
        <f>IF(AND(K31="",L31=""),TRUE,FALSE)</f>
        <v>1</v>
      </c>
      <c r="AK33" s="17" t="b">
        <f>IF(AND(K32="",L32=""),TRUE,FALSE)</f>
        <v>1</v>
      </c>
      <c r="AL33" s="17"/>
      <c r="AM33" s="17">
        <f t="shared" si="0"/>
        <v>4</v>
      </c>
      <c r="AN33" s="17" t="b">
        <f>IF((E33=" "),TRUE,FALSE)</f>
        <v>1</v>
      </c>
      <c r="AO33" s="17">
        <f t="shared" si="1"/>
        <v>0</v>
      </c>
      <c r="AP33" s="17">
        <f t="shared" si="2"/>
        <v>0</v>
      </c>
      <c r="AQ33" s="17">
        <f t="shared" si="3"/>
        <v>0</v>
      </c>
      <c r="AR33" s="17">
        <f t="shared" si="4"/>
        <v>0</v>
      </c>
      <c r="AT33" s="17">
        <f>IF(G32="AL5",5,0)</f>
        <v>0</v>
      </c>
      <c r="AU33" s="17">
        <f>IF(G32="AL4",4,0)</f>
        <v>0</v>
      </c>
      <c r="AV33" s="17">
        <f>IF(G32="AL3",3,0)</f>
        <v>3</v>
      </c>
      <c r="AW33" s="17">
        <f>IF(G32="AL2",2,0)</f>
        <v>0</v>
      </c>
      <c r="AX33" s="17">
        <f>IF(G32="AL1",1,0)</f>
        <v>0</v>
      </c>
    </row>
    <row r="34" spans="4:50" ht="95" customHeight="1">
      <c r="D34" s="5" t="s">
        <v>116</v>
      </c>
      <c r="E34" s="405" t="s">
        <v>557</v>
      </c>
      <c r="G34" s="208" t="s">
        <v>204</v>
      </c>
      <c r="H34" s="108" t="str">
        <f>VLOOKUP(G34,$BA$5:$BR$11,10)</f>
        <v>Adequately communicated</v>
      </c>
      <c r="I34" s="209" t="s">
        <v>1066</v>
      </c>
      <c r="J34" s="209"/>
      <c r="K34" s="209"/>
      <c r="L34" s="213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T34" s="17"/>
      <c r="AU34" s="17"/>
      <c r="AV34" s="17"/>
      <c r="AW34" s="17"/>
      <c r="AX34" s="17"/>
    </row>
    <row r="35" spans="4:50" ht="95" customHeight="1">
      <c r="E35" s="405"/>
      <c r="G35" s="214" t="s">
        <v>204</v>
      </c>
      <c r="H35" s="196" t="str">
        <f>VLOOKUP(G35,$BA$5:$BR$11,10)</f>
        <v>Adequately communicated</v>
      </c>
      <c r="I35" s="211"/>
      <c r="J35" s="211"/>
      <c r="K35" s="211"/>
      <c r="L35" s="212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T35" s="17"/>
      <c r="AU35" s="17"/>
      <c r="AV35" s="17"/>
      <c r="AW35" s="17"/>
      <c r="AX35" s="17"/>
    </row>
    <row r="36" spans="4:50">
      <c r="E36" s="402" t="str">
        <f>IF(AND(I34="",J34="",K34="",L34=""),"INPUT ERROR! Please provide remarks"," ")</f>
        <v xml:space="preserve"> </v>
      </c>
      <c r="F36" s="402"/>
      <c r="G36" s="402"/>
      <c r="H36" s="402"/>
      <c r="I36" s="402"/>
      <c r="J36" s="402"/>
      <c r="K36" s="402"/>
      <c r="L36" s="402"/>
      <c r="AD36" s="17" t="b">
        <f>IF(G34="",FALSE,TRUE)</f>
        <v>1</v>
      </c>
      <c r="AE36" s="17">
        <f>IF(G34="AL5",5,0)</f>
        <v>0</v>
      </c>
      <c r="AF36" s="17">
        <f>IF(G34="AL4",4,0)</f>
        <v>0</v>
      </c>
      <c r="AG36" s="17">
        <f>IF(G34="AL3",3,0)</f>
        <v>3</v>
      </c>
      <c r="AH36" s="17">
        <f>IF(G34="AL2",2,0)</f>
        <v>0</v>
      </c>
      <c r="AI36" s="17">
        <f>IF(G34="AL1",1,0)</f>
        <v>0</v>
      </c>
      <c r="AJ36" s="17" t="b">
        <f>IF(AND(K34="",L34=""),TRUE,FALSE)</f>
        <v>1</v>
      </c>
      <c r="AK36" s="17" t="b">
        <f>IF(AND(K35="",L35=""),TRUE,FALSE)</f>
        <v>1</v>
      </c>
      <c r="AL36" s="17"/>
      <c r="AM36" s="17">
        <f t="shared" si="0"/>
        <v>4</v>
      </c>
      <c r="AN36" s="17" t="b">
        <f>IF((E36=" "),TRUE,FALSE)</f>
        <v>1</v>
      </c>
      <c r="AO36" s="17">
        <f t="shared" si="1"/>
        <v>0</v>
      </c>
      <c r="AP36" s="17">
        <f t="shared" si="2"/>
        <v>0</v>
      </c>
      <c r="AQ36" s="17">
        <f t="shared" si="3"/>
        <v>0</v>
      </c>
      <c r="AR36" s="17">
        <f t="shared" si="4"/>
        <v>0</v>
      </c>
      <c r="AT36" s="17">
        <f>IF(G35="AL5",5,0)</f>
        <v>0</v>
      </c>
      <c r="AU36" s="17">
        <f>IF(G35="AL4",4,0)</f>
        <v>0</v>
      </c>
      <c r="AV36" s="17">
        <f>IF(G35="AL3",3,0)</f>
        <v>3</v>
      </c>
      <c r="AW36" s="17">
        <f>IF(G35="AL2",2,0)</f>
        <v>0</v>
      </c>
      <c r="AX36" s="17">
        <f>IF(G35="AL1",1,0)</f>
        <v>0</v>
      </c>
    </row>
    <row r="37" spans="4:50" ht="95" customHeight="1">
      <c r="D37" s="5" t="s">
        <v>117</v>
      </c>
      <c r="E37" s="405" t="s">
        <v>558</v>
      </c>
      <c r="G37" s="208" t="s">
        <v>204</v>
      </c>
      <c r="H37" s="108" t="str">
        <f>VLOOKUP(G37,$BA$5:$BR$11,11)</f>
        <v>Documented guidelines and appropriate mechanisms</v>
      </c>
      <c r="I37" s="209" t="s">
        <v>1066</v>
      </c>
      <c r="J37" s="209"/>
      <c r="K37" s="209"/>
      <c r="L37" s="213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T37" s="17"/>
      <c r="AU37" s="17"/>
      <c r="AV37" s="17"/>
      <c r="AW37" s="17"/>
      <c r="AX37" s="17"/>
    </row>
    <row r="38" spans="4:50" ht="95" customHeight="1">
      <c r="E38" s="405"/>
      <c r="G38" s="214" t="s">
        <v>204</v>
      </c>
      <c r="H38" s="196" t="str">
        <f>VLOOKUP(G38,$BA$5:$BR$11,11)</f>
        <v>Documented guidelines and appropriate mechanisms</v>
      </c>
      <c r="I38" s="211"/>
      <c r="J38" s="211"/>
      <c r="K38" s="211"/>
      <c r="L38" s="212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T38" s="17"/>
      <c r="AU38" s="17"/>
      <c r="AV38" s="17"/>
      <c r="AW38" s="17"/>
      <c r="AX38" s="17"/>
    </row>
    <row r="39" spans="4:50">
      <c r="E39" s="402" t="str">
        <f>IF(AND(I37="",J37="",K37="",L37=""),"INPUT ERROR! Please provide remarks"," ")</f>
        <v xml:space="preserve"> </v>
      </c>
      <c r="F39" s="402"/>
      <c r="G39" s="402"/>
      <c r="H39" s="402"/>
      <c r="I39" s="402"/>
      <c r="J39" s="402"/>
      <c r="K39" s="402"/>
      <c r="L39" s="402"/>
      <c r="AD39" s="17" t="b">
        <f>IF(G37="",FALSE,TRUE)</f>
        <v>1</v>
      </c>
      <c r="AE39" s="17">
        <f>IF(G37="AL5",5,0)</f>
        <v>0</v>
      </c>
      <c r="AF39" s="17">
        <f>IF(G37="AL4",4,0)</f>
        <v>0</v>
      </c>
      <c r="AG39" s="17">
        <f>IF(G37="AL3",3,0)</f>
        <v>3</v>
      </c>
      <c r="AH39" s="17">
        <f>IF(G37="AL2",2,0)</f>
        <v>0</v>
      </c>
      <c r="AI39" s="17">
        <f>IF(G37="AL1",1,0)</f>
        <v>0</v>
      </c>
      <c r="AJ39" s="17" t="b">
        <f>IF(AND(K37="",L37=""),TRUE,FALSE)</f>
        <v>1</v>
      </c>
      <c r="AK39" s="17" t="b">
        <f>IF(AND(K38="",L38=""),TRUE,FALSE)</f>
        <v>1</v>
      </c>
      <c r="AL39" s="17"/>
      <c r="AM39" s="17">
        <f t="shared" si="0"/>
        <v>4</v>
      </c>
      <c r="AN39" s="17" t="b">
        <f>IF((E39=" "),TRUE,FALSE)</f>
        <v>1</v>
      </c>
      <c r="AO39" s="17">
        <f t="shared" si="1"/>
        <v>0</v>
      </c>
      <c r="AP39" s="17">
        <f t="shared" si="2"/>
        <v>0</v>
      </c>
      <c r="AQ39" s="17">
        <f t="shared" si="3"/>
        <v>0</v>
      </c>
      <c r="AR39" s="17">
        <f t="shared" si="4"/>
        <v>0</v>
      </c>
      <c r="AT39" s="17">
        <f>IF(G38="AL5",5,0)</f>
        <v>0</v>
      </c>
      <c r="AU39" s="17">
        <f>IF(G38="AL4",4,0)</f>
        <v>0</v>
      </c>
      <c r="AV39" s="17">
        <f>IF(G38="AL3",3,0)</f>
        <v>3</v>
      </c>
      <c r="AW39" s="17">
        <f>IF(G38="AL2",2,0)</f>
        <v>0</v>
      </c>
      <c r="AX39" s="17">
        <f>IF(G38="AL1",1,0)</f>
        <v>0</v>
      </c>
    </row>
    <row r="40" spans="4:50" ht="95" customHeight="1">
      <c r="D40" s="5" t="s">
        <v>118</v>
      </c>
      <c r="E40" s="405" t="s">
        <v>1204</v>
      </c>
      <c r="G40" s="208" t="s">
        <v>204</v>
      </c>
      <c r="H40" s="108" t="str">
        <f>VLOOKUP(G40,$BA$5:$BR$11,12)</f>
        <v>Periodically reviewed and acted on</v>
      </c>
      <c r="I40" s="209" t="s">
        <v>1066</v>
      </c>
      <c r="J40" s="209"/>
      <c r="K40" s="209"/>
      <c r="L40" s="213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T40" s="17"/>
      <c r="AU40" s="17"/>
      <c r="AV40" s="17"/>
      <c r="AW40" s="17"/>
      <c r="AX40" s="17"/>
    </row>
    <row r="41" spans="4:50" ht="95" customHeight="1">
      <c r="E41" s="405"/>
      <c r="G41" s="214" t="s">
        <v>204</v>
      </c>
      <c r="H41" s="196" t="str">
        <f>VLOOKUP(G41,$BA$5:$BR$11,12)</f>
        <v>Periodically reviewed and acted on</v>
      </c>
      <c r="I41" s="211"/>
      <c r="J41" s="211"/>
      <c r="K41" s="211"/>
      <c r="L41" s="212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T41" s="17"/>
      <c r="AU41" s="17"/>
      <c r="AV41" s="17"/>
      <c r="AW41" s="17"/>
      <c r="AX41" s="17"/>
    </row>
    <row r="42" spans="4:50">
      <c r="E42" s="402" t="str">
        <f>IF(AND(I40="",J40="",K40="",L40=""),"INPUT ERROR! Please provide remarks"," ")</f>
        <v xml:space="preserve"> </v>
      </c>
      <c r="F42" s="402"/>
      <c r="G42" s="402"/>
      <c r="H42" s="402"/>
      <c r="I42" s="402"/>
      <c r="J42" s="402"/>
      <c r="K42" s="402"/>
      <c r="L42" s="402"/>
      <c r="AD42" s="17" t="b">
        <f>IF(G40="",FALSE,TRUE)</f>
        <v>1</v>
      </c>
      <c r="AE42" s="17">
        <f>IF(G40="AL5",5,0)</f>
        <v>0</v>
      </c>
      <c r="AF42" s="17">
        <f>IF(G40="AL4",4,0)</f>
        <v>0</v>
      </c>
      <c r="AG42" s="17">
        <f>IF(G40="AL3",3,0)</f>
        <v>3</v>
      </c>
      <c r="AH42" s="17">
        <f>IF(G40="AL2",2,0)</f>
        <v>0</v>
      </c>
      <c r="AI42" s="17">
        <f>IF(G40="AL1",1,0)</f>
        <v>0</v>
      </c>
      <c r="AJ42" s="17" t="b">
        <f>IF(AND(K40="",L40=""),TRUE,FALSE)</f>
        <v>1</v>
      </c>
      <c r="AK42" s="17" t="b">
        <f>IF(AND(K41="",L41=""),TRUE,FALSE)</f>
        <v>1</v>
      </c>
      <c r="AL42" s="17"/>
      <c r="AM42" s="17">
        <f t="shared" si="0"/>
        <v>4</v>
      </c>
      <c r="AN42" s="17" t="b">
        <f>IF((E42=" "),TRUE,FALSE)</f>
        <v>1</v>
      </c>
      <c r="AO42" s="17">
        <f t="shared" si="1"/>
        <v>0</v>
      </c>
      <c r="AP42" s="17">
        <f t="shared" si="2"/>
        <v>0</v>
      </c>
      <c r="AQ42" s="17">
        <f t="shared" si="3"/>
        <v>0</v>
      </c>
      <c r="AR42" s="17">
        <f t="shared" si="4"/>
        <v>0</v>
      </c>
      <c r="AT42" s="17">
        <f>IF(G41="AL5",5,0)</f>
        <v>0</v>
      </c>
      <c r="AU42" s="17">
        <f>IF(G41="AL4",4,0)</f>
        <v>0</v>
      </c>
      <c r="AV42" s="17">
        <f>IF(G41="AL3",3,0)</f>
        <v>3</v>
      </c>
      <c r="AW42" s="17">
        <f>IF(G41="AL2",2,0)</f>
        <v>0</v>
      </c>
      <c r="AX42" s="17">
        <f>IF(G41="AL1",1,0)</f>
        <v>0</v>
      </c>
    </row>
    <row r="43" spans="4:50">
      <c r="AD43" s="13"/>
      <c r="AE43" s="13"/>
      <c r="AF43" s="13"/>
      <c r="AG43" s="13"/>
      <c r="AH43" s="13"/>
      <c r="AI43" s="13"/>
      <c r="AJ43" s="17"/>
      <c r="AK43" s="13"/>
      <c r="AL43" s="13"/>
      <c r="AM43" s="13"/>
      <c r="AN43" s="13"/>
      <c r="AO43" s="13"/>
      <c r="AP43" s="13"/>
      <c r="AQ43" s="13"/>
      <c r="AR43" s="13"/>
      <c r="AT43" s="13"/>
      <c r="AU43" s="13"/>
      <c r="AV43" s="13"/>
      <c r="AW43" s="13"/>
      <c r="AX43" s="13"/>
    </row>
    <row r="44" spans="4:50"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T44" s="17"/>
      <c r="AU44" s="17"/>
      <c r="AV44" s="17"/>
      <c r="AW44" s="17"/>
      <c r="AX44" s="17"/>
    </row>
    <row r="45" spans="4:50">
      <c r="AD45" s="13"/>
      <c r="AE45" s="13"/>
      <c r="AF45" s="13"/>
      <c r="AG45" s="13"/>
      <c r="AH45" s="13"/>
      <c r="AI45" s="13"/>
      <c r="AJ45" s="17"/>
      <c r="AK45" s="13"/>
      <c r="AL45" s="13"/>
      <c r="AM45" s="13"/>
      <c r="AN45" s="13"/>
      <c r="AO45" s="13"/>
      <c r="AP45" s="13"/>
      <c r="AQ45" s="13"/>
      <c r="AR45" s="13"/>
      <c r="AT45" s="13"/>
      <c r="AU45" s="13"/>
      <c r="AV45" s="13"/>
      <c r="AW45" s="13"/>
      <c r="AX45" s="13"/>
    </row>
    <row r="46" spans="4:50"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T46" s="17"/>
      <c r="AU46" s="17"/>
      <c r="AV46" s="17"/>
      <c r="AW46" s="17"/>
      <c r="AX46" s="17"/>
    </row>
    <row r="47" spans="4:50">
      <c r="AD47" s="13"/>
      <c r="AE47" s="13"/>
      <c r="AF47" s="13"/>
      <c r="AG47" s="13"/>
      <c r="AH47" s="13"/>
      <c r="AI47" s="13"/>
      <c r="AJ47" s="17"/>
      <c r="AK47" s="13"/>
      <c r="AL47" s="13"/>
      <c r="AM47" s="13"/>
      <c r="AN47" s="13"/>
      <c r="AO47" s="13"/>
      <c r="AP47" s="13"/>
      <c r="AQ47" s="13"/>
      <c r="AR47" s="13"/>
      <c r="AT47" s="13"/>
      <c r="AU47" s="13"/>
      <c r="AV47" s="13"/>
      <c r="AW47" s="13"/>
      <c r="AX47" s="13"/>
    </row>
    <row r="48" spans="4:50"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T48" s="17"/>
      <c r="AU48" s="17"/>
      <c r="AV48" s="17"/>
      <c r="AW48" s="17"/>
      <c r="AX48" s="17"/>
    </row>
    <row r="49" spans="30:50"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T49" s="13"/>
      <c r="AU49" s="13"/>
      <c r="AV49" s="13"/>
      <c r="AW49" s="13"/>
      <c r="AX49" s="13"/>
    </row>
    <row r="50" spans="30:50"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T50" s="17"/>
      <c r="AU50" s="17"/>
      <c r="AV50" s="17"/>
      <c r="AW50" s="17"/>
      <c r="AX50" s="17"/>
    </row>
    <row r="51" spans="30:50"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T51" s="13"/>
      <c r="AU51" s="13"/>
      <c r="AV51" s="13"/>
      <c r="AW51" s="13"/>
      <c r="AX51" s="13"/>
    </row>
    <row r="52" spans="30:50"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T52" s="17"/>
      <c r="AU52" s="17"/>
      <c r="AV52" s="17"/>
      <c r="AW52" s="17"/>
      <c r="AX52" s="17"/>
    </row>
    <row r="53" spans="30:50"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T53" s="13"/>
      <c r="AU53" s="13"/>
      <c r="AV53" s="13"/>
      <c r="AW53" s="13"/>
      <c r="AX53" s="13"/>
    </row>
    <row r="54" spans="30:50"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T54" s="17"/>
      <c r="AU54" s="17"/>
      <c r="AV54" s="17"/>
      <c r="AW54" s="17"/>
      <c r="AX54" s="17"/>
    </row>
    <row r="55" spans="30:50"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T55" s="13"/>
      <c r="AU55" s="13"/>
      <c r="AV55" s="13"/>
      <c r="AW55" s="13"/>
      <c r="AX55" s="13"/>
    </row>
    <row r="56" spans="30:50"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T56" s="13"/>
      <c r="AU56" s="13"/>
      <c r="AV56" s="13"/>
      <c r="AW56" s="13"/>
      <c r="AX56" s="13"/>
    </row>
    <row r="57" spans="30:50">
      <c r="AD57" s="18" t="b">
        <f>IF(AND(AD8:AD54,AN8:AN54),TRUE,FALSE)</f>
        <v>1</v>
      </c>
      <c r="AE57" s="13"/>
      <c r="AF57" s="13"/>
      <c r="AG57" s="13"/>
      <c r="AH57" s="13"/>
      <c r="AI57" s="13"/>
      <c r="AJ57" s="13" t="b">
        <f>IF(AND(AJ8:AJ55),TRUE,FALSE)</f>
        <v>1</v>
      </c>
      <c r="AK57" s="13" t="b">
        <f>IF(AND(AK8:AK55),TRUE,FALSE)</f>
        <v>1</v>
      </c>
      <c r="AL57" s="13"/>
      <c r="AM57" s="13"/>
      <c r="AN57" s="13"/>
      <c r="AO57" s="13"/>
      <c r="AP57" s="13"/>
      <c r="AQ57" s="13"/>
      <c r="AR57" s="13"/>
      <c r="AT57" s="13"/>
      <c r="AU57" s="13"/>
      <c r="AV57" s="13"/>
      <c r="AW57" s="13"/>
      <c r="AX57" s="13"/>
    </row>
    <row r="58" spans="30:50">
      <c r="AD58" s="18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T58" s="13"/>
      <c r="AU58" s="13"/>
      <c r="AV58" s="13"/>
      <c r="AW58" s="13"/>
      <c r="AX58" s="13"/>
    </row>
    <row r="59" spans="30:50">
      <c r="AD59" s="19">
        <f>COUNTA(AD8:AD42)</f>
        <v>11</v>
      </c>
      <c r="AE59" s="19">
        <f>COUNTIF(AE8:AE54,5)</f>
        <v>0</v>
      </c>
      <c r="AF59" s="19">
        <f>COUNTIF(AF8:AF54,4)</f>
        <v>0</v>
      </c>
      <c r="AG59" s="19">
        <f>COUNTIF(AG8:AG54,3)</f>
        <v>10</v>
      </c>
      <c r="AH59" s="19">
        <f>COUNTIF(AH8:AH54,2)</f>
        <v>0</v>
      </c>
      <c r="AI59" s="19">
        <f>COUNTIF(AI8:AI54,1)</f>
        <v>0</v>
      </c>
      <c r="AJ59" s="13"/>
      <c r="AK59" s="13"/>
      <c r="AL59" s="13"/>
      <c r="AM59" s="13"/>
      <c r="AN59" s="13"/>
      <c r="AO59" s="13"/>
      <c r="AP59" s="13"/>
      <c r="AQ59" s="13"/>
      <c r="AR59" s="13"/>
      <c r="AT59" s="19">
        <f>COUNTIF(AT8:AT54,5)</f>
        <v>0</v>
      </c>
      <c r="AU59" s="19">
        <f>COUNTIF(AU8:AU54,4)</f>
        <v>0</v>
      </c>
      <c r="AV59" s="19">
        <f>COUNTIF(AV8:AV54,3)</f>
        <v>11</v>
      </c>
      <c r="AW59" s="19">
        <f>COUNTIF(AW8:AW54,2)</f>
        <v>0</v>
      </c>
      <c r="AX59" s="19">
        <f>COUNTIF(AX8:AX54,1)</f>
        <v>0</v>
      </c>
    </row>
    <row r="60" spans="30:50"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T60" s="13"/>
      <c r="AU60" s="13"/>
      <c r="AV60" s="13"/>
      <c r="AW60" s="13"/>
      <c r="AX60" s="13"/>
    </row>
    <row r="61" spans="30:50"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T61" s="13"/>
      <c r="AU61" s="13"/>
      <c r="AV61" s="13"/>
      <c r="AW61" s="13"/>
      <c r="AX61" s="13"/>
    </row>
    <row r="62" spans="30:50"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T62" s="13"/>
      <c r="AU62" s="13"/>
      <c r="AV62" s="13"/>
      <c r="AW62" s="13"/>
      <c r="AX62" s="13"/>
    </row>
    <row r="63" spans="30:50"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T63" s="13"/>
      <c r="AU63" s="13"/>
      <c r="AV63" s="13"/>
      <c r="AW63" s="13"/>
      <c r="AX63" s="13"/>
    </row>
    <row r="64" spans="30:50"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T64" s="13"/>
      <c r="AU64" s="13"/>
      <c r="AV64" s="13"/>
      <c r="AW64" s="13"/>
      <c r="AX64" s="13"/>
    </row>
    <row r="65" spans="30:50"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T65" s="13"/>
      <c r="AU65" s="13"/>
      <c r="AV65" s="13"/>
      <c r="AW65" s="13"/>
      <c r="AX65" s="13"/>
    </row>
    <row r="66" spans="30:50"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T66" s="13"/>
      <c r="AU66" s="13"/>
      <c r="AV66" s="13"/>
      <c r="AW66" s="13"/>
      <c r="AX66" s="13"/>
    </row>
    <row r="67" spans="30:50"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T67" s="13"/>
      <c r="AU67" s="13"/>
      <c r="AV67" s="13"/>
      <c r="AW67" s="13"/>
      <c r="AX67" s="13"/>
    </row>
    <row r="68" spans="30:50"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T68" s="13"/>
      <c r="AU68" s="13"/>
      <c r="AV68" s="13"/>
      <c r="AW68" s="13"/>
      <c r="AX68" s="13"/>
    </row>
    <row r="69" spans="30:50"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T69" s="13"/>
      <c r="AU69" s="13"/>
      <c r="AV69" s="13"/>
      <c r="AW69" s="13"/>
      <c r="AX69" s="13"/>
    </row>
    <row r="70" spans="30:50"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T70" s="13"/>
      <c r="AU70" s="13"/>
      <c r="AV70" s="13"/>
      <c r="AW70" s="13"/>
      <c r="AX70" s="13"/>
    </row>
    <row r="71" spans="30:50"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T71" s="13"/>
      <c r="AU71" s="13"/>
      <c r="AV71" s="13"/>
      <c r="AW71" s="13"/>
      <c r="AX71" s="13"/>
    </row>
    <row r="72" spans="30:50"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T72" s="13"/>
      <c r="AU72" s="13"/>
      <c r="AV72" s="13"/>
      <c r="AW72" s="13"/>
      <c r="AX72" s="13"/>
    </row>
    <row r="73" spans="30:50"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T73" s="13"/>
      <c r="AU73" s="13"/>
      <c r="AV73" s="13"/>
      <c r="AW73" s="13"/>
      <c r="AX73" s="13"/>
    </row>
    <row r="74" spans="30:50"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T74" s="13"/>
      <c r="AU74" s="13"/>
      <c r="AV74" s="13"/>
      <c r="AW74" s="13"/>
      <c r="AX74" s="13"/>
    </row>
    <row r="75" spans="30:50"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T75" s="13"/>
      <c r="AU75" s="13"/>
      <c r="AV75" s="13"/>
      <c r="AW75" s="13"/>
      <c r="AX75" s="13"/>
    </row>
    <row r="76" spans="30:50"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T76" s="13"/>
      <c r="AU76" s="13"/>
      <c r="AV76" s="13"/>
      <c r="AW76" s="13"/>
      <c r="AX76" s="13"/>
    </row>
    <row r="77" spans="30:50"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T77" s="13"/>
      <c r="AU77" s="13"/>
      <c r="AV77" s="13"/>
      <c r="AW77" s="13"/>
      <c r="AX77" s="13"/>
    </row>
    <row r="78" spans="30:50"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T78" s="13"/>
      <c r="AU78" s="13"/>
      <c r="AV78" s="13"/>
      <c r="AW78" s="13"/>
      <c r="AX78" s="13"/>
    </row>
    <row r="79" spans="30:50"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T79" s="13"/>
      <c r="AU79" s="13"/>
      <c r="AV79" s="13"/>
      <c r="AW79" s="13"/>
      <c r="AX79" s="13"/>
    </row>
    <row r="80" spans="30:50"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T80" s="13"/>
      <c r="AU80" s="13"/>
      <c r="AV80" s="13"/>
      <c r="AW80" s="13"/>
      <c r="AX80" s="13"/>
    </row>
    <row r="81" spans="30:50"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T81" s="13"/>
      <c r="AU81" s="13"/>
      <c r="AV81" s="13"/>
      <c r="AW81" s="13"/>
      <c r="AX81" s="13"/>
    </row>
    <row r="82" spans="30:50"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T82" s="13"/>
      <c r="AU82" s="13"/>
      <c r="AV82" s="13"/>
      <c r="AW82" s="13"/>
      <c r="AX82" s="13"/>
    </row>
    <row r="83" spans="30:50"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T83" s="13"/>
      <c r="AU83" s="13"/>
      <c r="AV83" s="13"/>
      <c r="AW83" s="13"/>
      <c r="AX83" s="13"/>
    </row>
    <row r="84" spans="30:50"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T84" s="13"/>
      <c r="AU84" s="13"/>
      <c r="AV84" s="13"/>
      <c r="AW84" s="13"/>
      <c r="AX84" s="13"/>
    </row>
    <row r="85" spans="30:50"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T85" s="13"/>
      <c r="AU85" s="13"/>
      <c r="AV85" s="13"/>
      <c r="AW85" s="13"/>
      <c r="AX85" s="13"/>
    </row>
    <row r="86" spans="30:50"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T86" s="13"/>
      <c r="AU86" s="13"/>
      <c r="AV86" s="13"/>
      <c r="AW86" s="13"/>
      <c r="AX86" s="13"/>
    </row>
    <row r="87" spans="30:50"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T87" s="13"/>
      <c r="AU87" s="13"/>
      <c r="AV87" s="13"/>
      <c r="AW87" s="13"/>
      <c r="AX87" s="13"/>
    </row>
    <row r="88" spans="30:50"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T88" s="13"/>
      <c r="AU88" s="13"/>
      <c r="AV88" s="13"/>
      <c r="AW88" s="13"/>
      <c r="AX88" s="13"/>
    </row>
    <row r="89" spans="30:50"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T89" s="13"/>
      <c r="AU89" s="13"/>
      <c r="AV89" s="13"/>
      <c r="AW89" s="13"/>
      <c r="AX89" s="13"/>
    </row>
    <row r="90" spans="30:50"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T90" s="13"/>
      <c r="AU90" s="13"/>
      <c r="AV90" s="13"/>
      <c r="AW90" s="13"/>
      <c r="AX90" s="13"/>
    </row>
    <row r="91" spans="30:50"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T91" s="13"/>
      <c r="AU91" s="13"/>
      <c r="AV91" s="13"/>
      <c r="AW91" s="13"/>
      <c r="AX91" s="13"/>
    </row>
    <row r="92" spans="30:50"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T92" s="13"/>
      <c r="AU92" s="13"/>
      <c r="AV92" s="13"/>
      <c r="AW92" s="13"/>
      <c r="AX92" s="13"/>
    </row>
    <row r="93" spans="30:50"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T93" s="13"/>
      <c r="AU93" s="13"/>
      <c r="AV93" s="13"/>
      <c r="AW93" s="13"/>
      <c r="AX93" s="13"/>
    </row>
    <row r="94" spans="30:50"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T94" s="13"/>
      <c r="AU94" s="13"/>
      <c r="AV94" s="13"/>
      <c r="AW94" s="13"/>
      <c r="AX94" s="13"/>
    </row>
    <row r="95" spans="30:50"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T95" s="13"/>
      <c r="AU95" s="13"/>
      <c r="AV95" s="13"/>
      <c r="AW95" s="13"/>
      <c r="AX95" s="13"/>
    </row>
    <row r="96" spans="30:50"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T96" s="13"/>
      <c r="AU96" s="13"/>
      <c r="AV96" s="13"/>
      <c r="AW96" s="13"/>
      <c r="AX96" s="13"/>
    </row>
    <row r="97" spans="30:50"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T97" s="13"/>
      <c r="AU97" s="13"/>
      <c r="AV97" s="13"/>
      <c r="AW97" s="13"/>
      <c r="AX97" s="13"/>
    </row>
    <row r="98" spans="30:50"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T98" s="13"/>
      <c r="AU98" s="13"/>
      <c r="AV98" s="13"/>
      <c r="AW98" s="13"/>
      <c r="AX98" s="13"/>
    </row>
    <row r="99" spans="30:50"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T99" s="13"/>
      <c r="AU99" s="13"/>
      <c r="AV99" s="13"/>
      <c r="AW99" s="13"/>
      <c r="AX99" s="13"/>
    </row>
    <row r="100" spans="30:50"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T100" s="13"/>
      <c r="AU100" s="13"/>
      <c r="AV100" s="13"/>
      <c r="AW100" s="13"/>
      <c r="AX100" s="13"/>
    </row>
    <row r="101" spans="30:50"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T101" s="13"/>
      <c r="AU101" s="13"/>
      <c r="AV101" s="13"/>
      <c r="AW101" s="13"/>
      <c r="AX101" s="13"/>
    </row>
    <row r="102" spans="30:50"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T102" s="13"/>
      <c r="AU102" s="13"/>
      <c r="AV102" s="13"/>
      <c r="AW102" s="13"/>
      <c r="AX102" s="13"/>
    </row>
    <row r="103" spans="30:50"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T103" s="13"/>
      <c r="AU103" s="13"/>
      <c r="AV103" s="13"/>
      <c r="AW103" s="13"/>
      <c r="AX103" s="13"/>
    </row>
    <row r="104" spans="30:50"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T104" s="13"/>
      <c r="AU104" s="13"/>
      <c r="AV104" s="13"/>
      <c r="AW104" s="13"/>
      <c r="AX104" s="13"/>
    </row>
    <row r="105" spans="30:50"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T105" s="13"/>
      <c r="AU105" s="13"/>
      <c r="AV105" s="13"/>
      <c r="AW105" s="13"/>
      <c r="AX105" s="13"/>
    </row>
    <row r="106" spans="30:50"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T106" s="13"/>
      <c r="AU106" s="13"/>
      <c r="AV106" s="13"/>
      <c r="AW106" s="13"/>
      <c r="AX106" s="13"/>
    </row>
    <row r="107" spans="30:50"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T107" s="13"/>
      <c r="AU107" s="13"/>
      <c r="AV107" s="13"/>
      <c r="AW107" s="13"/>
      <c r="AX107" s="13"/>
    </row>
    <row r="108" spans="30:50"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T108" s="13"/>
      <c r="AU108" s="13"/>
      <c r="AV108" s="13"/>
      <c r="AW108" s="13"/>
      <c r="AX108" s="13"/>
    </row>
    <row r="109" spans="30:50"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T109" s="13"/>
      <c r="AU109" s="13"/>
      <c r="AV109" s="13"/>
      <c r="AW109" s="13"/>
      <c r="AX109" s="13"/>
    </row>
    <row r="110" spans="30:50"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T110" s="13"/>
      <c r="AU110" s="13"/>
      <c r="AV110" s="13"/>
      <c r="AW110" s="13"/>
      <c r="AX110" s="13"/>
    </row>
    <row r="111" spans="30:50"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T111" s="13"/>
      <c r="AU111" s="13"/>
      <c r="AV111" s="13"/>
      <c r="AW111" s="13"/>
      <c r="AX111" s="13"/>
    </row>
    <row r="112" spans="30:50"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T112" s="13"/>
      <c r="AU112" s="13"/>
      <c r="AV112" s="13"/>
      <c r="AW112" s="13"/>
      <c r="AX112" s="13"/>
    </row>
    <row r="113" spans="30:50"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T113" s="13"/>
      <c r="AU113" s="13"/>
      <c r="AV113" s="13"/>
      <c r="AW113" s="13"/>
      <c r="AX113" s="13"/>
    </row>
    <row r="114" spans="30:50"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T114" s="13"/>
      <c r="AU114" s="13"/>
      <c r="AV114" s="13"/>
      <c r="AW114" s="13"/>
      <c r="AX114" s="13"/>
    </row>
    <row r="115" spans="30:50"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T115" s="13"/>
      <c r="AU115" s="13"/>
      <c r="AV115" s="13"/>
      <c r="AW115" s="13"/>
      <c r="AX115" s="13"/>
    </row>
    <row r="116" spans="30:50"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T116" s="13"/>
      <c r="AU116" s="13"/>
      <c r="AV116" s="13"/>
      <c r="AW116" s="13"/>
      <c r="AX116" s="13"/>
    </row>
    <row r="117" spans="30:50"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T117" s="13"/>
      <c r="AU117" s="13"/>
      <c r="AV117" s="13"/>
      <c r="AW117" s="13"/>
      <c r="AX117" s="13"/>
    </row>
    <row r="118" spans="30:50"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T118" s="13"/>
      <c r="AU118" s="13"/>
      <c r="AV118" s="13"/>
      <c r="AW118" s="13"/>
      <c r="AX118" s="13"/>
    </row>
    <row r="119" spans="30:50"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T119" s="13"/>
      <c r="AU119" s="13"/>
      <c r="AV119" s="13"/>
      <c r="AW119" s="13"/>
      <c r="AX119" s="13"/>
    </row>
    <row r="120" spans="30:50"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T120" s="13"/>
      <c r="AU120" s="13"/>
      <c r="AV120" s="13"/>
      <c r="AW120" s="13"/>
      <c r="AX120" s="13"/>
    </row>
    <row r="121" spans="30:50"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T121" s="13"/>
      <c r="AU121" s="13"/>
      <c r="AV121" s="13"/>
      <c r="AW121" s="13"/>
      <c r="AX121" s="13"/>
    </row>
    <row r="122" spans="30:50"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T122" s="13"/>
      <c r="AU122" s="13"/>
      <c r="AV122" s="13"/>
      <c r="AW122" s="13"/>
      <c r="AX122" s="13"/>
    </row>
    <row r="123" spans="30:50"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T123" s="13"/>
      <c r="AU123" s="13"/>
      <c r="AV123" s="13"/>
      <c r="AW123" s="13"/>
      <c r="AX123" s="13"/>
    </row>
    <row r="124" spans="30:50"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T124" s="13"/>
      <c r="AU124" s="13"/>
      <c r="AV124" s="13"/>
      <c r="AW124" s="13"/>
      <c r="AX124" s="13"/>
    </row>
    <row r="125" spans="30:50"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T125" s="13"/>
      <c r="AU125" s="13"/>
      <c r="AV125" s="13"/>
      <c r="AW125" s="13"/>
      <c r="AX125" s="13"/>
    </row>
    <row r="126" spans="30:50"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T126" s="13"/>
      <c r="AU126" s="13"/>
      <c r="AV126" s="13"/>
      <c r="AW126" s="13"/>
      <c r="AX126" s="13"/>
    </row>
    <row r="127" spans="30:50"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T127" s="13"/>
      <c r="AU127" s="13"/>
      <c r="AV127" s="13"/>
      <c r="AW127" s="13"/>
      <c r="AX127" s="13"/>
    </row>
    <row r="128" spans="30:50"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T128" s="13"/>
      <c r="AU128" s="13"/>
      <c r="AV128" s="13"/>
      <c r="AW128" s="13"/>
      <c r="AX128" s="13"/>
    </row>
    <row r="129" spans="30:50"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T129" s="13"/>
      <c r="AU129" s="13"/>
      <c r="AV129" s="13"/>
      <c r="AW129" s="13"/>
      <c r="AX129" s="13"/>
    </row>
    <row r="130" spans="30:50"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T130" s="13"/>
      <c r="AU130" s="13"/>
      <c r="AV130" s="13"/>
      <c r="AW130" s="13"/>
      <c r="AX130" s="13"/>
    </row>
    <row r="131" spans="30:50"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T131" s="13"/>
      <c r="AU131" s="13"/>
      <c r="AV131" s="13"/>
      <c r="AW131" s="13"/>
      <c r="AX131" s="13"/>
    </row>
    <row r="132" spans="30:50"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T132" s="13"/>
      <c r="AU132" s="13"/>
      <c r="AV132" s="13"/>
      <c r="AW132" s="13"/>
      <c r="AX132" s="13"/>
    </row>
    <row r="133" spans="30:50"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T133" s="13"/>
      <c r="AU133" s="13"/>
      <c r="AV133" s="13"/>
      <c r="AW133" s="13"/>
      <c r="AX133" s="13"/>
    </row>
    <row r="134" spans="30:50"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T134" s="13"/>
      <c r="AU134" s="13"/>
      <c r="AV134" s="13"/>
      <c r="AW134" s="13"/>
      <c r="AX134" s="13"/>
    </row>
    <row r="135" spans="30:50"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T135" s="13"/>
      <c r="AU135" s="13"/>
      <c r="AV135" s="13"/>
      <c r="AW135" s="13"/>
      <c r="AX135" s="13"/>
    </row>
    <row r="136" spans="30:50"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T136" s="13"/>
      <c r="AU136" s="13"/>
      <c r="AV136" s="13"/>
      <c r="AW136" s="13"/>
      <c r="AX136" s="13"/>
    </row>
    <row r="137" spans="30:50"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T137" s="13"/>
      <c r="AU137" s="13"/>
      <c r="AV137" s="13"/>
      <c r="AW137" s="13"/>
      <c r="AX137" s="13"/>
    </row>
    <row r="138" spans="30:50"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T138" s="13"/>
      <c r="AU138" s="13"/>
      <c r="AV138" s="13"/>
      <c r="AW138" s="13"/>
      <c r="AX138" s="13"/>
    </row>
    <row r="139" spans="30:50"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T139" s="13"/>
      <c r="AU139" s="13"/>
      <c r="AV139" s="13"/>
      <c r="AW139" s="13"/>
      <c r="AX139" s="13"/>
    </row>
    <row r="140" spans="30:50"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T140" s="13"/>
      <c r="AU140" s="13"/>
      <c r="AV140" s="13"/>
      <c r="AW140" s="13"/>
      <c r="AX140" s="13"/>
    </row>
    <row r="141" spans="30:50"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T141" s="13"/>
      <c r="AU141" s="13"/>
      <c r="AV141" s="13"/>
      <c r="AW141" s="13"/>
      <c r="AX141" s="13"/>
    </row>
    <row r="142" spans="30:50"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T142" s="13"/>
      <c r="AU142" s="13"/>
      <c r="AV142" s="13"/>
      <c r="AW142" s="13"/>
      <c r="AX142" s="13"/>
    </row>
    <row r="143" spans="30:50"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T143" s="13"/>
      <c r="AU143" s="13"/>
      <c r="AV143" s="13"/>
      <c r="AW143" s="13"/>
      <c r="AX143" s="13"/>
    </row>
    <row r="144" spans="30:50"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T144" s="13"/>
      <c r="AU144" s="13"/>
      <c r="AV144" s="13"/>
      <c r="AW144" s="13"/>
      <c r="AX144" s="13"/>
    </row>
    <row r="145" spans="30:50"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T145" s="13"/>
      <c r="AU145" s="13"/>
      <c r="AV145" s="13"/>
      <c r="AW145" s="13"/>
      <c r="AX145" s="13"/>
    </row>
    <row r="146" spans="30:50"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  <c r="AR146" s="13"/>
      <c r="AT146" s="13"/>
      <c r="AU146" s="13"/>
      <c r="AV146" s="13"/>
      <c r="AW146" s="13"/>
      <c r="AX146" s="13"/>
    </row>
    <row r="147" spans="30:50"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  <c r="AT147" s="13"/>
      <c r="AU147" s="13"/>
      <c r="AV147" s="13"/>
      <c r="AW147" s="13"/>
      <c r="AX147" s="13"/>
    </row>
    <row r="148" spans="30:50"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T148" s="13"/>
      <c r="AU148" s="13"/>
      <c r="AV148" s="13"/>
      <c r="AW148" s="13"/>
      <c r="AX148" s="13"/>
    </row>
    <row r="149" spans="30:50"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T149" s="13"/>
      <c r="AU149" s="13"/>
      <c r="AV149" s="13"/>
      <c r="AW149" s="13"/>
      <c r="AX149" s="13"/>
    </row>
    <row r="150" spans="30:50"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T150" s="13"/>
      <c r="AU150" s="13"/>
      <c r="AV150" s="13"/>
      <c r="AW150" s="13"/>
      <c r="AX150" s="13"/>
    </row>
    <row r="151" spans="30:50"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  <c r="AR151" s="13"/>
      <c r="AT151" s="13"/>
      <c r="AU151" s="13"/>
      <c r="AV151" s="13"/>
      <c r="AW151" s="13"/>
      <c r="AX151" s="13"/>
    </row>
    <row r="152" spans="30:50"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T152" s="13"/>
      <c r="AU152" s="13"/>
      <c r="AV152" s="13"/>
      <c r="AW152" s="13"/>
      <c r="AX152" s="13"/>
    </row>
    <row r="153" spans="30:50"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T153" s="13"/>
      <c r="AU153" s="13"/>
      <c r="AV153" s="13"/>
      <c r="AW153" s="13"/>
      <c r="AX153" s="13"/>
    </row>
    <row r="154" spans="30:50"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T154" s="13"/>
      <c r="AU154" s="13"/>
      <c r="AV154" s="13"/>
      <c r="AW154" s="13"/>
      <c r="AX154" s="13"/>
    </row>
    <row r="155" spans="30:50"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T155" s="13"/>
      <c r="AU155" s="13"/>
      <c r="AV155" s="13"/>
      <c r="AW155" s="13"/>
      <c r="AX155" s="13"/>
    </row>
    <row r="156" spans="30:50"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  <c r="AT156" s="13"/>
      <c r="AU156" s="13"/>
      <c r="AV156" s="13"/>
      <c r="AW156" s="13"/>
      <c r="AX156" s="13"/>
    </row>
    <row r="157" spans="30:50"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  <c r="AR157" s="13"/>
      <c r="AT157" s="13"/>
      <c r="AU157" s="13"/>
      <c r="AV157" s="13"/>
      <c r="AW157" s="13"/>
      <c r="AX157" s="13"/>
    </row>
    <row r="158" spans="30:50"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T158" s="13"/>
      <c r="AU158" s="13"/>
      <c r="AV158" s="13"/>
      <c r="AW158" s="13"/>
      <c r="AX158" s="13"/>
    </row>
    <row r="159" spans="30:50"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T159" s="13"/>
      <c r="AU159" s="13"/>
      <c r="AV159" s="13"/>
      <c r="AW159" s="13"/>
      <c r="AX159" s="13"/>
    </row>
    <row r="160" spans="30:50"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T160" s="13"/>
      <c r="AU160" s="13"/>
      <c r="AV160" s="13"/>
      <c r="AW160" s="13"/>
      <c r="AX160" s="13"/>
    </row>
    <row r="161" spans="30:50"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  <c r="AT161" s="13"/>
      <c r="AU161" s="13"/>
      <c r="AV161" s="13"/>
      <c r="AW161" s="13"/>
      <c r="AX161" s="13"/>
    </row>
    <row r="162" spans="30:50"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  <c r="AT162" s="13"/>
      <c r="AU162" s="13"/>
      <c r="AV162" s="13"/>
      <c r="AW162" s="13"/>
      <c r="AX162" s="13"/>
    </row>
    <row r="163" spans="30:50"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T163" s="13"/>
      <c r="AU163" s="13"/>
      <c r="AV163" s="13"/>
      <c r="AW163" s="13"/>
      <c r="AX163" s="13"/>
    </row>
    <row r="164" spans="30:50"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T164" s="13"/>
      <c r="AU164" s="13"/>
      <c r="AV164" s="13"/>
      <c r="AW164" s="13"/>
      <c r="AX164" s="13"/>
    </row>
    <row r="165" spans="30:50"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T165" s="13"/>
      <c r="AU165" s="13"/>
      <c r="AV165" s="13"/>
      <c r="AW165" s="13"/>
      <c r="AX165" s="13"/>
    </row>
    <row r="166" spans="30:50"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T166" s="13"/>
      <c r="AU166" s="13"/>
      <c r="AV166" s="13"/>
      <c r="AW166" s="13"/>
      <c r="AX166" s="13"/>
    </row>
    <row r="167" spans="30:50"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13"/>
      <c r="AT167" s="13"/>
      <c r="AU167" s="13"/>
      <c r="AV167" s="13"/>
      <c r="AW167" s="13"/>
      <c r="AX167" s="13"/>
    </row>
    <row r="168" spans="30:50"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T168" s="13"/>
      <c r="AU168" s="13"/>
      <c r="AV168" s="13"/>
      <c r="AW168" s="13"/>
      <c r="AX168" s="13"/>
    </row>
    <row r="169" spans="30:50"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T169" s="13"/>
      <c r="AU169" s="13"/>
      <c r="AV169" s="13"/>
      <c r="AW169" s="13"/>
      <c r="AX169" s="13"/>
    </row>
    <row r="170" spans="30:50"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  <c r="AR170" s="13"/>
      <c r="AT170" s="13"/>
      <c r="AU170" s="13"/>
      <c r="AV170" s="13"/>
      <c r="AW170" s="13"/>
      <c r="AX170" s="13"/>
    </row>
    <row r="171" spans="30:50"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/>
      <c r="AT171" s="13"/>
      <c r="AU171" s="13"/>
      <c r="AV171" s="13"/>
      <c r="AW171" s="13"/>
      <c r="AX171" s="13"/>
    </row>
    <row r="172" spans="30:50"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  <c r="AR172" s="13"/>
      <c r="AT172" s="13"/>
      <c r="AU172" s="13"/>
      <c r="AV172" s="13"/>
      <c r="AW172" s="13"/>
      <c r="AX172" s="13"/>
    </row>
    <row r="173" spans="30:50"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  <c r="AT173" s="13"/>
      <c r="AU173" s="13"/>
      <c r="AV173" s="13"/>
      <c r="AW173" s="13"/>
      <c r="AX173" s="13"/>
    </row>
    <row r="174" spans="30:50"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13"/>
      <c r="AT174" s="13"/>
      <c r="AU174" s="13"/>
      <c r="AV174" s="13"/>
      <c r="AW174" s="13"/>
      <c r="AX174" s="13"/>
    </row>
    <row r="175" spans="30:50"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T175" s="13"/>
      <c r="AU175" s="13"/>
      <c r="AV175" s="13"/>
      <c r="AW175" s="13"/>
      <c r="AX175" s="13"/>
    </row>
    <row r="176" spans="30:50"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T176" s="13"/>
      <c r="AU176" s="13"/>
      <c r="AV176" s="13"/>
      <c r="AW176" s="13"/>
      <c r="AX176" s="13"/>
    </row>
    <row r="177" spans="30:50"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  <c r="AQ177" s="13"/>
      <c r="AR177" s="13"/>
      <c r="AT177" s="13"/>
      <c r="AU177" s="13"/>
      <c r="AV177" s="13"/>
      <c r="AW177" s="13"/>
      <c r="AX177" s="13"/>
    </row>
    <row r="178" spans="30:50"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13"/>
      <c r="AR178" s="13"/>
      <c r="AT178" s="13"/>
      <c r="AU178" s="13"/>
      <c r="AV178" s="13"/>
      <c r="AW178" s="13"/>
      <c r="AX178" s="13"/>
    </row>
    <row r="179" spans="30:50"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13"/>
      <c r="AT179" s="13"/>
      <c r="AU179" s="13"/>
      <c r="AV179" s="13"/>
      <c r="AW179" s="13"/>
      <c r="AX179" s="13"/>
    </row>
    <row r="180" spans="30:50"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  <c r="AR180" s="13"/>
      <c r="AT180" s="13"/>
      <c r="AU180" s="13"/>
      <c r="AV180" s="13"/>
      <c r="AW180" s="13"/>
      <c r="AX180" s="13"/>
    </row>
    <row r="181" spans="30:50"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  <c r="AQ181" s="13"/>
      <c r="AR181" s="13"/>
      <c r="AT181" s="13"/>
      <c r="AU181" s="13"/>
      <c r="AV181" s="13"/>
      <c r="AW181" s="13"/>
      <c r="AX181" s="13"/>
    </row>
    <row r="182" spans="30:50"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  <c r="AR182" s="13"/>
      <c r="AT182" s="13"/>
      <c r="AU182" s="13"/>
      <c r="AV182" s="13"/>
      <c r="AW182" s="13"/>
      <c r="AX182" s="13"/>
    </row>
    <row r="183" spans="30:50"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  <c r="AR183" s="13"/>
      <c r="AT183" s="13"/>
      <c r="AU183" s="13"/>
      <c r="AV183" s="13"/>
      <c r="AW183" s="13"/>
      <c r="AX183" s="13"/>
    </row>
    <row r="184" spans="30:50"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  <c r="AR184" s="13"/>
      <c r="AT184" s="13"/>
      <c r="AU184" s="13"/>
      <c r="AV184" s="13"/>
      <c r="AW184" s="13"/>
      <c r="AX184" s="13"/>
    </row>
    <row r="185" spans="30:50"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  <c r="AR185" s="13"/>
      <c r="AT185" s="13"/>
      <c r="AU185" s="13"/>
      <c r="AV185" s="13"/>
      <c r="AW185" s="13"/>
      <c r="AX185" s="13"/>
    </row>
    <row r="186" spans="30:50"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  <c r="AR186" s="13"/>
      <c r="AT186" s="13"/>
      <c r="AU186" s="13"/>
      <c r="AV186" s="13"/>
      <c r="AW186" s="13"/>
      <c r="AX186" s="13"/>
    </row>
    <row r="187" spans="30:50"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  <c r="AQ187" s="13"/>
      <c r="AR187" s="13"/>
      <c r="AT187" s="13"/>
      <c r="AU187" s="13"/>
      <c r="AV187" s="13"/>
      <c r="AW187" s="13"/>
      <c r="AX187" s="13"/>
    </row>
    <row r="188" spans="30:50"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3"/>
      <c r="AT188" s="13"/>
      <c r="AU188" s="13"/>
      <c r="AV188" s="13"/>
      <c r="AW188" s="13"/>
      <c r="AX188" s="13"/>
    </row>
    <row r="189" spans="30:50"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  <c r="AQ189" s="13"/>
      <c r="AR189" s="13"/>
      <c r="AT189" s="13"/>
      <c r="AU189" s="13"/>
      <c r="AV189" s="13"/>
      <c r="AW189" s="13"/>
      <c r="AX189" s="13"/>
    </row>
    <row r="190" spans="30:50"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  <c r="AR190" s="13"/>
      <c r="AT190" s="13"/>
      <c r="AU190" s="13"/>
      <c r="AV190" s="13"/>
      <c r="AW190" s="13"/>
      <c r="AX190" s="13"/>
    </row>
    <row r="191" spans="30:50"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  <c r="AR191" s="13"/>
      <c r="AT191" s="13"/>
      <c r="AU191" s="13"/>
      <c r="AV191" s="13"/>
      <c r="AW191" s="13"/>
      <c r="AX191" s="13"/>
    </row>
    <row r="192" spans="30:50"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  <c r="AQ192" s="13"/>
      <c r="AR192" s="13"/>
      <c r="AT192" s="13"/>
      <c r="AU192" s="13"/>
      <c r="AV192" s="13"/>
      <c r="AW192" s="13"/>
      <c r="AX192" s="13"/>
    </row>
    <row r="193" spans="30:50"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  <c r="AQ193" s="13"/>
      <c r="AR193" s="13"/>
      <c r="AT193" s="13"/>
      <c r="AU193" s="13"/>
      <c r="AV193" s="13"/>
      <c r="AW193" s="13"/>
      <c r="AX193" s="13"/>
    </row>
    <row r="194" spans="30:50"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  <c r="AQ194" s="13"/>
      <c r="AR194" s="13"/>
      <c r="AT194" s="13"/>
      <c r="AU194" s="13"/>
      <c r="AV194" s="13"/>
      <c r="AW194" s="13"/>
      <c r="AX194" s="13"/>
    </row>
    <row r="195" spans="30:50"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  <c r="AP195" s="13"/>
      <c r="AQ195" s="13"/>
      <c r="AR195" s="13"/>
      <c r="AT195" s="13"/>
      <c r="AU195" s="13"/>
      <c r="AV195" s="13"/>
      <c r="AW195" s="13"/>
      <c r="AX195" s="13"/>
    </row>
    <row r="196" spans="30:50"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  <c r="AQ196" s="13"/>
      <c r="AR196" s="13"/>
      <c r="AT196" s="13"/>
      <c r="AU196" s="13"/>
      <c r="AV196" s="13"/>
      <c r="AW196" s="13"/>
      <c r="AX196" s="13"/>
    </row>
    <row r="197" spans="30:50"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O197" s="13"/>
      <c r="AP197" s="13"/>
      <c r="AQ197" s="13"/>
      <c r="AR197" s="13"/>
      <c r="AT197" s="13"/>
      <c r="AU197" s="13"/>
      <c r="AV197" s="13"/>
      <c r="AW197" s="13"/>
      <c r="AX197" s="13"/>
    </row>
    <row r="198" spans="30:50"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  <c r="AP198" s="13"/>
      <c r="AQ198" s="13"/>
      <c r="AR198" s="13"/>
      <c r="AT198" s="13"/>
      <c r="AU198" s="13"/>
      <c r="AV198" s="13"/>
      <c r="AW198" s="13"/>
      <c r="AX198" s="13"/>
    </row>
    <row r="199" spans="30:50"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  <c r="AP199" s="13"/>
      <c r="AQ199" s="13"/>
      <c r="AR199" s="13"/>
      <c r="AT199" s="13"/>
      <c r="AU199" s="13"/>
      <c r="AV199" s="13"/>
      <c r="AW199" s="13"/>
      <c r="AX199" s="13"/>
    </row>
    <row r="200" spans="30:50"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  <c r="AP200" s="13"/>
      <c r="AQ200" s="13"/>
      <c r="AR200" s="13"/>
      <c r="AT200" s="13"/>
      <c r="AU200" s="13"/>
      <c r="AV200" s="13"/>
      <c r="AW200" s="13"/>
      <c r="AX200" s="13"/>
    </row>
    <row r="201" spans="30:50"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/>
      <c r="AP201" s="13"/>
      <c r="AQ201" s="13"/>
      <c r="AR201" s="13"/>
      <c r="AT201" s="13"/>
      <c r="AU201" s="13"/>
      <c r="AV201" s="13"/>
      <c r="AW201" s="13"/>
      <c r="AX201" s="13"/>
    </row>
    <row r="202" spans="30:50"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  <c r="AQ202" s="13"/>
      <c r="AR202" s="13"/>
      <c r="AT202" s="13"/>
      <c r="AU202" s="13"/>
      <c r="AV202" s="13"/>
      <c r="AW202" s="13"/>
      <c r="AX202" s="13"/>
    </row>
    <row r="203" spans="30:50"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  <c r="AO203" s="13"/>
      <c r="AP203" s="13"/>
      <c r="AQ203" s="13"/>
      <c r="AR203" s="13"/>
      <c r="AT203" s="13"/>
      <c r="AU203" s="13"/>
      <c r="AV203" s="13"/>
      <c r="AW203" s="13"/>
      <c r="AX203" s="13"/>
    </row>
    <row r="204" spans="30:50"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  <c r="AO204" s="13"/>
      <c r="AP204" s="13"/>
      <c r="AQ204" s="13"/>
      <c r="AR204" s="13"/>
      <c r="AT204" s="13"/>
      <c r="AU204" s="13"/>
      <c r="AV204" s="13"/>
      <c r="AW204" s="13"/>
      <c r="AX204" s="13"/>
    </row>
    <row r="205" spans="30:50"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  <c r="AP205" s="13"/>
      <c r="AQ205" s="13"/>
      <c r="AR205" s="13"/>
      <c r="AT205" s="13"/>
      <c r="AU205" s="13"/>
      <c r="AV205" s="13"/>
      <c r="AW205" s="13"/>
      <c r="AX205" s="13"/>
    </row>
  </sheetData>
  <sheetProtection algorithmName="SHA-512" hashValue="2wchJo2RFlxRPAPNVi0v9hpoWSGEzsagBni7gHYau3lPyrZUEZEB8pFdqLKzM2GKtxqbSSaS9BMex1sE2dqljw==" saltValue="qnRMO2CQkxp/5+Ztm0x1kQ==" spinCount="100000" sheet="1" objects="1" scenarios="1" selectLockedCells="1"/>
  <mergeCells count="22">
    <mergeCell ref="E42:L42"/>
    <mergeCell ref="E23:E24"/>
    <mergeCell ref="E22:L22"/>
    <mergeCell ref="E25:L25"/>
    <mergeCell ref="E28:E29"/>
    <mergeCell ref="E31:E32"/>
    <mergeCell ref="E34:E35"/>
    <mergeCell ref="E37:E38"/>
    <mergeCell ref="E40:E41"/>
    <mergeCell ref="E30:L30"/>
    <mergeCell ref="E33:L33"/>
    <mergeCell ref="E36:L36"/>
    <mergeCell ref="E39:L39"/>
    <mergeCell ref="E6:E7"/>
    <mergeCell ref="E9:E10"/>
    <mergeCell ref="E14:E15"/>
    <mergeCell ref="E17:E18"/>
    <mergeCell ref="E20:E21"/>
    <mergeCell ref="E8:L8"/>
    <mergeCell ref="E11:L11"/>
    <mergeCell ref="E16:L16"/>
    <mergeCell ref="E19:L19"/>
  </mergeCells>
  <dataValidations count="1">
    <dataValidation type="list" allowBlank="1" showInputMessage="1" showErrorMessage="1" sqref="G37:G38 G40:G41 G34:G35 G31:G32 G28:G29 G23:G24 G20:G21 G17:G18 G14:G15 G9:G10 G6:G7">
      <formula1>$BA$5:$BA$10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Z214"/>
  <sheetViews>
    <sheetView showGridLines="0" showRowColHeaders="0" zoomScale="90" zoomScaleNormal="90" workbookViewId="0">
      <selection activeCell="J15" sqref="J15"/>
    </sheetView>
  </sheetViews>
  <sheetFormatPr defaultColWidth="9.08984375" defaultRowHeight="14.5"/>
  <cols>
    <col min="1" max="3" width="0.54296875" customWidth="1"/>
    <col min="4" max="4" width="5.90625" style="5" customWidth="1"/>
    <col min="5" max="5" width="31.6328125" style="6" customWidth="1"/>
    <col min="6" max="6" width="0.6328125" style="1" customWidth="1"/>
    <col min="7" max="7" width="10" style="3" customWidth="1"/>
    <col min="8" max="8" width="12.1796875" style="3" customWidth="1"/>
    <col min="9" max="11" width="25.90625" style="3" customWidth="1"/>
    <col min="12" max="12" width="25.90625" style="1" customWidth="1"/>
    <col min="13" max="26" width="9.08984375" style="1" customWidth="1"/>
    <col min="27" max="29" width="9.08984375" style="1" hidden="1" customWidth="1"/>
    <col min="30" max="44" width="9.08984375" style="7" hidden="1" customWidth="1"/>
    <col min="45" max="45" width="9.08984375" style="1" hidden="1" customWidth="1"/>
    <col min="46" max="50" width="9.08984375" style="7" hidden="1" customWidth="1"/>
    <col min="51" max="78" width="9.08984375" style="1" hidden="1" customWidth="1"/>
    <col min="79" max="16384" width="9.08984375" style="1"/>
  </cols>
  <sheetData>
    <row r="1" spans="1:73" ht="20" customHeight="1">
      <c r="A1" s="8"/>
      <c r="B1" s="8"/>
      <c r="C1" s="22"/>
      <c r="G1" s="193" t="s">
        <v>1139</v>
      </c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T1" s="13"/>
      <c r="AU1" s="13"/>
      <c r="AV1" s="13"/>
      <c r="AW1" s="13"/>
      <c r="AX1" s="13"/>
    </row>
    <row r="2" spans="1:73" ht="20" customHeight="1">
      <c r="A2" s="8"/>
      <c r="B2" s="8"/>
      <c r="C2" s="22"/>
      <c r="F2" s="11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T2" s="13"/>
      <c r="AU2" s="13"/>
      <c r="AV2" s="13"/>
      <c r="AW2" s="13"/>
      <c r="AX2" s="13"/>
    </row>
    <row r="3" spans="1:73" ht="20" customHeight="1">
      <c r="A3" s="8"/>
      <c r="B3" s="8"/>
      <c r="C3" s="22"/>
      <c r="G3" s="177" t="s">
        <v>32</v>
      </c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T3" s="13"/>
      <c r="AU3" s="13"/>
      <c r="AV3" s="13"/>
      <c r="AW3" s="13"/>
      <c r="AX3" s="13"/>
    </row>
    <row r="4" spans="1:73" ht="20" customHeight="1">
      <c r="A4" s="8"/>
      <c r="B4" s="8"/>
      <c r="C4" s="22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T4" s="13"/>
      <c r="AU4" s="13"/>
      <c r="AV4" s="13"/>
      <c r="AW4" s="13"/>
      <c r="AX4" s="13"/>
    </row>
    <row r="5" spans="1:73" ht="61.25" customHeight="1">
      <c r="A5" s="22"/>
      <c r="B5" s="22"/>
      <c r="C5" s="22"/>
      <c r="D5" s="177">
        <v>3.1</v>
      </c>
      <c r="E5" s="178" t="s">
        <v>33</v>
      </c>
      <c r="F5" s="2"/>
      <c r="G5" s="167" t="s">
        <v>905</v>
      </c>
      <c r="H5" s="106" t="s">
        <v>906</v>
      </c>
      <c r="I5" s="106" t="s">
        <v>907</v>
      </c>
      <c r="J5" s="106" t="s">
        <v>1339</v>
      </c>
      <c r="K5" s="106" t="s">
        <v>1171</v>
      </c>
      <c r="L5" s="106" t="s">
        <v>1172</v>
      </c>
      <c r="AD5" s="16" t="s">
        <v>524</v>
      </c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T5" s="13"/>
      <c r="AU5" s="13"/>
      <c r="AV5" s="13"/>
      <c r="AW5" s="13"/>
      <c r="AX5" s="13"/>
      <c r="BA5" s="1" t="s">
        <v>202</v>
      </c>
      <c r="BB5" s="58" t="s">
        <v>263</v>
      </c>
      <c r="BC5" s="58" t="s">
        <v>267</v>
      </c>
      <c r="BD5" s="58" t="s">
        <v>162</v>
      </c>
      <c r="BE5" s="58" t="s">
        <v>276</v>
      </c>
      <c r="BF5" s="58" t="s">
        <v>281</v>
      </c>
      <c r="BG5" s="58" t="s">
        <v>286</v>
      </c>
      <c r="BH5" s="58" t="s">
        <v>224</v>
      </c>
      <c r="BI5" s="58" t="s">
        <v>294</v>
      </c>
      <c r="BJ5" s="58" t="s">
        <v>302</v>
      </c>
      <c r="BK5" s="58" t="s">
        <v>307</v>
      </c>
      <c r="BL5" s="58" t="s">
        <v>311</v>
      </c>
      <c r="BM5" s="58" t="s">
        <v>224</v>
      </c>
      <c r="BN5" s="58" t="s">
        <v>319</v>
      </c>
      <c r="BO5" s="58" t="s">
        <v>224</v>
      </c>
      <c r="BP5" s="58" t="s">
        <v>325</v>
      </c>
      <c r="BQ5" s="58" t="s">
        <v>331</v>
      </c>
      <c r="BR5" s="58" t="s">
        <v>337</v>
      </c>
      <c r="BS5" s="58" t="s">
        <v>343</v>
      </c>
      <c r="BT5" s="58" t="s">
        <v>343</v>
      </c>
      <c r="BU5" s="58" t="s">
        <v>569</v>
      </c>
    </row>
    <row r="6" spans="1:73" ht="95" customHeight="1">
      <c r="D6" s="5" t="s">
        <v>34</v>
      </c>
      <c r="E6" s="404" t="s">
        <v>287</v>
      </c>
      <c r="G6" s="208" t="s">
        <v>204</v>
      </c>
      <c r="H6" s="108" t="str">
        <f>VLOOKUP(G6,$BA$5:$BR$10,2)</f>
        <v>Clear criteria and processes</v>
      </c>
      <c r="I6" s="209" t="s">
        <v>1066</v>
      </c>
      <c r="J6" s="209"/>
      <c r="K6" s="209"/>
      <c r="L6" s="2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T6" s="13"/>
      <c r="AU6" s="13"/>
      <c r="AV6" s="13"/>
      <c r="AW6" s="13"/>
      <c r="AX6" s="13"/>
      <c r="BA6" s="1" t="s">
        <v>203</v>
      </c>
      <c r="BB6" s="58" t="s">
        <v>262</v>
      </c>
      <c r="BC6" s="58" t="s">
        <v>268</v>
      </c>
      <c r="BD6" s="58" t="s">
        <v>161</v>
      </c>
      <c r="BE6" s="58" t="s">
        <v>275</v>
      </c>
      <c r="BF6" s="58" t="s">
        <v>280</v>
      </c>
      <c r="BG6" s="58" t="s">
        <v>285</v>
      </c>
      <c r="BH6" s="58" t="s">
        <v>226</v>
      </c>
      <c r="BI6" s="58" t="s">
        <v>293</v>
      </c>
      <c r="BJ6" s="58" t="s">
        <v>301</v>
      </c>
      <c r="BK6" s="58" t="s">
        <v>306</v>
      </c>
      <c r="BL6" s="58" t="s">
        <v>312</v>
      </c>
      <c r="BM6" s="58" t="s">
        <v>226</v>
      </c>
      <c r="BN6" s="58" t="s">
        <v>318</v>
      </c>
      <c r="BO6" s="58" t="s">
        <v>226</v>
      </c>
      <c r="BP6" s="58" t="s">
        <v>324</v>
      </c>
      <c r="BQ6" s="58" t="s">
        <v>330</v>
      </c>
      <c r="BR6" s="58" t="s">
        <v>336</v>
      </c>
      <c r="BS6" s="58" t="s">
        <v>342</v>
      </c>
      <c r="BT6" s="58" t="s">
        <v>342</v>
      </c>
      <c r="BU6" s="58" t="s">
        <v>568</v>
      </c>
    </row>
    <row r="7" spans="1:73" ht="95" customHeight="1">
      <c r="E7" s="405"/>
      <c r="G7" s="214" t="s">
        <v>204</v>
      </c>
      <c r="H7" s="196" t="str">
        <f>VLOOKUP(G7,$BA$5:$BR$9,2)</f>
        <v>Clear criteria and processes</v>
      </c>
      <c r="I7" s="211"/>
      <c r="J7" s="211"/>
      <c r="K7" s="211"/>
      <c r="L7" s="212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T7" s="13"/>
      <c r="AU7" s="13"/>
      <c r="AV7" s="13"/>
      <c r="AW7" s="13"/>
      <c r="AX7" s="13"/>
      <c r="BA7" s="1" t="s">
        <v>204</v>
      </c>
      <c r="BB7" s="58" t="s">
        <v>259</v>
      </c>
      <c r="BC7" s="58" t="s">
        <v>264</v>
      </c>
      <c r="BD7" s="58" t="s">
        <v>269</v>
      </c>
      <c r="BE7" s="58" t="s">
        <v>272</v>
      </c>
      <c r="BF7" s="58" t="s">
        <v>277</v>
      </c>
      <c r="BG7" s="58" t="s">
        <v>282</v>
      </c>
      <c r="BH7" s="58" t="s">
        <v>225</v>
      </c>
      <c r="BI7" s="58" t="s">
        <v>292</v>
      </c>
      <c r="BJ7" s="58" t="s">
        <v>298</v>
      </c>
      <c r="BK7" s="58" t="s">
        <v>303</v>
      </c>
      <c r="BL7" s="58" t="s">
        <v>310</v>
      </c>
      <c r="BM7" s="58" t="s">
        <v>225</v>
      </c>
      <c r="BN7" s="58" t="s">
        <v>315</v>
      </c>
      <c r="BO7" s="58" t="s">
        <v>225</v>
      </c>
      <c r="BP7" s="58" t="s">
        <v>321</v>
      </c>
      <c r="BQ7" s="58" t="s">
        <v>327</v>
      </c>
      <c r="BR7" s="58" t="s">
        <v>333</v>
      </c>
      <c r="BS7" s="58" t="s">
        <v>339</v>
      </c>
      <c r="BT7" s="58" t="s">
        <v>339</v>
      </c>
      <c r="BU7" s="58" t="s">
        <v>567</v>
      </c>
    </row>
    <row r="8" spans="1:73" ht="15" customHeight="1">
      <c r="E8" s="402" t="str">
        <f>IF(AND(I6="",J6="",K6="",L6=""),"INPUT ERROR! Please provide remarks"," ")</f>
        <v xml:space="preserve"> </v>
      </c>
      <c r="F8" s="402"/>
      <c r="G8" s="402"/>
      <c r="H8" s="402"/>
      <c r="I8" s="402"/>
      <c r="J8" s="402"/>
      <c r="K8" s="402"/>
      <c r="L8" s="402"/>
      <c r="AD8" s="17" t="b">
        <f>IF(G6="",FALSE,TRUE)</f>
        <v>1</v>
      </c>
      <c r="AE8" s="17">
        <f>IF(G6="AL5",5,0)</f>
        <v>0</v>
      </c>
      <c r="AF8" s="17">
        <f>IF(G6="AL4",4,0)</f>
        <v>0</v>
      </c>
      <c r="AG8" s="17">
        <f>IF(G6="AL3",3,0)</f>
        <v>3</v>
      </c>
      <c r="AH8" s="17">
        <f>IF(G6="AL2",2,0)</f>
        <v>0</v>
      </c>
      <c r="AI8" s="17">
        <f>IF(G6="AL1",1,0)</f>
        <v>0</v>
      </c>
      <c r="AJ8" s="17" t="b">
        <f>IF(AND(K6="",L6=""),TRUE,FALSE)</f>
        <v>1</v>
      </c>
      <c r="AK8" s="17" t="b">
        <f>IF(AND(K7="",L7=""),TRUE,FALSE)</f>
        <v>1</v>
      </c>
      <c r="AL8" s="17"/>
      <c r="AM8" s="17">
        <f>COUNTIF(AE8:AI8,0)</f>
        <v>4</v>
      </c>
      <c r="AN8" s="17" t="b">
        <f>IF((E8=" "),TRUE,FALSE)</f>
        <v>1</v>
      </c>
      <c r="AO8" s="17">
        <f>COUNTIF(AE8:AI8,5)</f>
        <v>0</v>
      </c>
      <c r="AP8" s="17">
        <f>COUNTIF(AE8:AI8,4)</f>
        <v>0</v>
      </c>
      <c r="AQ8" s="17">
        <f>COUNTIF(AE8:AI8,2)</f>
        <v>0</v>
      </c>
      <c r="AR8" s="17">
        <f>COUNTIF(AE8:AI8,1)</f>
        <v>0</v>
      </c>
      <c r="AT8" s="17">
        <f>IF(G7="AL5",5,0)</f>
        <v>0</v>
      </c>
      <c r="AU8" s="17">
        <f>IF(G7="AL4",4,0)</f>
        <v>0</v>
      </c>
      <c r="AV8" s="17">
        <f>IF(G7="AL3",3,0)</f>
        <v>3</v>
      </c>
      <c r="AW8" s="17">
        <f>IF(G7="AL2",2,0)</f>
        <v>0</v>
      </c>
      <c r="AX8" s="17">
        <f>IF(G7="AL1",1,0)</f>
        <v>0</v>
      </c>
      <c r="BA8" s="1" t="s">
        <v>205</v>
      </c>
      <c r="BB8" s="58" t="s">
        <v>260</v>
      </c>
      <c r="BC8" s="58" t="s">
        <v>265</v>
      </c>
      <c r="BD8" s="58" t="s">
        <v>270</v>
      </c>
      <c r="BE8" s="58" t="s">
        <v>273</v>
      </c>
      <c r="BF8" s="58" t="s">
        <v>278</v>
      </c>
      <c r="BG8" s="58" t="s">
        <v>283</v>
      </c>
      <c r="BH8" s="58" t="s">
        <v>227</v>
      </c>
      <c r="BI8" s="58" t="s">
        <v>296</v>
      </c>
      <c r="BJ8" s="58" t="s">
        <v>299</v>
      </c>
      <c r="BK8" s="58" t="s">
        <v>304</v>
      </c>
      <c r="BL8" s="58" t="s">
        <v>309</v>
      </c>
      <c r="BM8" s="58" t="s">
        <v>227</v>
      </c>
      <c r="BN8" s="58" t="s">
        <v>316</v>
      </c>
      <c r="BO8" s="58" t="s">
        <v>227</v>
      </c>
      <c r="BP8" s="58" t="s">
        <v>322</v>
      </c>
      <c r="BQ8" s="58" t="s">
        <v>328</v>
      </c>
      <c r="BR8" s="58" t="s">
        <v>334</v>
      </c>
      <c r="BS8" s="58" t="s">
        <v>340</v>
      </c>
      <c r="BT8" s="58" t="s">
        <v>340</v>
      </c>
      <c r="BU8" s="58" t="s">
        <v>570</v>
      </c>
    </row>
    <row r="9" spans="1:73" ht="95" customHeight="1">
      <c r="D9" s="5" t="s">
        <v>35</v>
      </c>
      <c r="E9" s="405" t="s">
        <v>288</v>
      </c>
      <c r="G9" s="208" t="s">
        <v>204</v>
      </c>
      <c r="H9" s="108" t="str">
        <f>VLOOKUP(G9,$BA$5:$BR$10,3)</f>
        <v>Transparent and objective</v>
      </c>
      <c r="I9" s="209" t="s">
        <v>1066</v>
      </c>
      <c r="J9" s="209"/>
      <c r="K9" s="209"/>
      <c r="L9" s="2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T9" s="13"/>
      <c r="AU9" s="13"/>
      <c r="AV9" s="13"/>
      <c r="AW9" s="13"/>
      <c r="AX9" s="13"/>
      <c r="BA9" s="1" t="s">
        <v>201</v>
      </c>
      <c r="BB9" s="58" t="s">
        <v>261</v>
      </c>
      <c r="BC9" s="58" t="s">
        <v>266</v>
      </c>
      <c r="BD9" s="58" t="s">
        <v>271</v>
      </c>
      <c r="BE9" s="58" t="s">
        <v>274</v>
      </c>
      <c r="BF9" s="58" t="s">
        <v>279</v>
      </c>
      <c r="BG9" s="58" t="s">
        <v>284</v>
      </c>
      <c r="BH9" s="58" t="s">
        <v>291</v>
      </c>
      <c r="BI9" s="58" t="s">
        <v>297</v>
      </c>
      <c r="BJ9" s="58" t="s">
        <v>300</v>
      </c>
      <c r="BK9" s="58" t="s">
        <v>305</v>
      </c>
      <c r="BL9" s="58" t="s">
        <v>308</v>
      </c>
      <c r="BM9" s="58" t="s">
        <v>291</v>
      </c>
      <c r="BN9" s="58" t="s">
        <v>317</v>
      </c>
      <c r="BO9" s="58" t="s">
        <v>291</v>
      </c>
      <c r="BP9" s="58" t="s">
        <v>323</v>
      </c>
      <c r="BQ9" s="58" t="s">
        <v>329</v>
      </c>
      <c r="BR9" s="58" t="s">
        <v>335</v>
      </c>
      <c r="BS9" s="58" t="s">
        <v>341</v>
      </c>
      <c r="BT9" s="58" t="s">
        <v>341</v>
      </c>
      <c r="BU9" s="58" t="s">
        <v>571</v>
      </c>
    </row>
    <row r="10" spans="1:73" ht="95" customHeight="1">
      <c r="E10" s="405"/>
      <c r="G10" s="214" t="s">
        <v>204</v>
      </c>
      <c r="H10" s="196" t="str">
        <f>VLOOKUP(G10,$BA$5:$BR$10,3)</f>
        <v>Transparent and objective</v>
      </c>
      <c r="I10" s="211"/>
      <c r="J10" s="211"/>
      <c r="K10" s="211"/>
      <c r="L10" s="212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T10" s="13"/>
      <c r="AU10" s="13"/>
      <c r="AV10" s="13"/>
      <c r="AW10" s="13"/>
      <c r="AX10" s="13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58"/>
      <c r="BS10" s="58"/>
      <c r="BT10" s="58"/>
      <c r="BU10" s="58"/>
    </row>
    <row r="11" spans="1:73" ht="15" customHeight="1">
      <c r="E11" s="402" t="str">
        <f>IF(AND(I9="",J9="",K9="",L9=""),"INPUT ERROR! Please provide remarks"," ")</f>
        <v xml:space="preserve"> </v>
      </c>
      <c r="F11" s="402"/>
      <c r="G11" s="402"/>
      <c r="H11" s="402"/>
      <c r="I11" s="402"/>
      <c r="J11" s="402"/>
      <c r="K11" s="402"/>
      <c r="L11" s="402"/>
      <c r="AD11" s="17" t="b">
        <f>IF(G9="",FALSE,TRUE)</f>
        <v>1</v>
      </c>
      <c r="AE11" s="17">
        <f>IF(G9="AL5",5,0)</f>
        <v>0</v>
      </c>
      <c r="AF11" s="17">
        <f>IF(G9="AL4",4,0)</f>
        <v>0</v>
      </c>
      <c r="AG11" s="17">
        <f>IF(G9="AL3",3,0)</f>
        <v>3</v>
      </c>
      <c r="AH11" s="17">
        <f>IF(G9="AL2",2,0)</f>
        <v>0</v>
      </c>
      <c r="AI11" s="17">
        <f>IF(G9="AL1",1,0)</f>
        <v>0</v>
      </c>
      <c r="AJ11" s="17" t="b">
        <f>IF(AND(K9="",L9=""),TRUE,FALSE)</f>
        <v>1</v>
      </c>
      <c r="AK11" s="17" t="b">
        <f>IF(AND(K10="",L10=""),TRUE,FALSE)</f>
        <v>1</v>
      </c>
      <c r="AL11" s="17"/>
      <c r="AM11" s="17">
        <f>COUNTIF(AE11:AI11,0)</f>
        <v>4</v>
      </c>
      <c r="AN11" s="17" t="b">
        <f>IF((E11=" "),TRUE,FALSE)</f>
        <v>1</v>
      </c>
      <c r="AO11" s="17">
        <f>COUNTIF(AE11:AI11,5)</f>
        <v>0</v>
      </c>
      <c r="AP11" s="17">
        <f>COUNTIF(AE11:AI11,4)</f>
        <v>0</v>
      </c>
      <c r="AQ11" s="17">
        <f>COUNTIF(AE11:AI11,2)</f>
        <v>0</v>
      </c>
      <c r="AR11" s="17">
        <f>COUNTIF(AE11:AI11,1)</f>
        <v>0</v>
      </c>
      <c r="AT11" s="17">
        <f>IF(G10="AL5",5,0)</f>
        <v>0</v>
      </c>
      <c r="AU11" s="17">
        <f>IF(G10="AL4",4,0)</f>
        <v>0</v>
      </c>
      <c r="AV11" s="17">
        <f>IF(G10="AL3",3,0)</f>
        <v>3</v>
      </c>
      <c r="AW11" s="17">
        <f>IF(G10="AL2",2,0)</f>
        <v>0</v>
      </c>
      <c r="AX11" s="17">
        <f>IF(G10="AL1",1,0)</f>
        <v>0</v>
      </c>
    </row>
    <row r="12" spans="1:73" ht="95" customHeight="1">
      <c r="D12" s="5" t="s">
        <v>36</v>
      </c>
      <c r="E12" s="405" t="s">
        <v>289</v>
      </c>
      <c r="G12" s="208" t="s">
        <v>204</v>
      </c>
      <c r="H12" s="108" t="str">
        <f>VLOOKUP(G12,$BA$5:$BR$10,4)</f>
        <v>Related</v>
      </c>
      <c r="I12" s="209" t="s">
        <v>1066</v>
      </c>
      <c r="J12" s="209"/>
      <c r="K12" s="209"/>
      <c r="L12" s="2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T12" s="13"/>
      <c r="AU12" s="13"/>
      <c r="AV12" s="13"/>
      <c r="AW12" s="13"/>
      <c r="AX12" s="13"/>
    </row>
    <row r="13" spans="1:73" ht="95" customHeight="1">
      <c r="E13" s="405"/>
      <c r="G13" s="214" t="s">
        <v>204</v>
      </c>
      <c r="H13" s="196" t="str">
        <f>VLOOKUP(G13,$BA$5:$BR$10,4)</f>
        <v>Related</v>
      </c>
      <c r="I13" s="211"/>
      <c r="J13" s="211"/>
      <c r="K13" s="211"/>
      <c r="L13" s="212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T13" s="13"/>
      <c r="AU13" s="13"/>
      <c r="AV13" s="13"/>
      <c r="AW13" s="13"/>
      <c r="AX13" s="13"/>
    </row>
    <row r="14" spans="1:73">
      <c r="E14" s="402" t="str">
        <f>IF(AND(I12="",J12="",K12="",L12=""),"INPUT ERROR! Please provide remarks"," ")</f>
        <v xml:space="preserve"> </v>
      </c>
      <c r="F14" s="402"/>
      <c r="G14" s="402"/>
      <c r="H14" s="402"/>
      <c r="I14" s="402"/>
      <c r="J14" s="402"/>
      <c r="K14" s="402"/>
      <c r="L14" s="402"/>
      <c r="AD14" s="17" t="b">
        <f>IF(G12="",FALSE,TRUE)</f>
        <v>1</v>
      </c>
      <c r="AE14" s="17">
        <f>IF(G12="AL5",5,0)</f>
        <v>0</v>
      </c>
      <c r="AF14" s="17">
        <f>IF(G12="AL4",4,0)</f>
        <v>0</v>
      </c>
      <c r="AG14" s="17">
        <f>IF(G12="AL3",3,0)</f>
        <v>3</v>
      </c>
      <c r="AH14" s="17">
        <f>IF(G12="AL2",2,0)</f>
        <v>0</v>
      </c>
      <c r="AI14" s="17">
        <f>IF(G12="AL1",1,0)</f>
        <v>0</v>
      </c>
      <c r="AJ14" s="17" t="b">
        <f>IF(AND(K12="",L12=""),TRUE,FALSE)</f>
        <v>1</v>
      </c>
      <c r="AK14" s="17" t="b">
        <f>IF(AND(K13="",L13=""),TRUE,FALSE)</f>
        <v>1</v>
      </c>
      <c r="AL14" s="17"/>
      <c r="AM14" s="17">
        <f>COUNTIF(AE14:AI14,0)</f>
        <v>4</v>
      </c>
      <c r="AN14" s="17" t="b">
        <f>IF((E14=" "),TRUE,FALSE)</f>
        <v>1</v>
      </c>
      <c r="AO14" s="17">
        <f>COUNTIF(AE14:AI14,5)</f>
        <v>0</v>
      </c>
      <c r="AP14" s="17">
        <f>COUNTIF(AE14:AI14,4)</f>
        <v>0</v>
      </c>
      <c r="AQ14" s="17">
        <f>COUNTIF(AE14:AI14,2)</f>
        <v>0</v>
      </c>
      <c r="AR14" s="17">
        <f>COUNTIF(AE14:AI14,1)</f>
        <v>0</v>
      </c>
      <c r="AT14" s="17">
        <f>IF(G13="AL5",5,0)</f>
        <v>0</v>
      </c>
      <c r="AU14" s="17">
        <f>IF(G13="AL4",4,0)</f>
        <v>0</v>
      </c>
      <c r="AV14" s="17">
        <f>IF(G13="AL3",3,0)</f>
        <v>3</v>
      </c>
      <c r="AW14" s="17">
        <f>IF(G13="AL2",2,0)</f>
        <v>0</v>
      </c>
      <c r="AX14" s="17">
        <f>IF(G13="AL1",1,0)</f>
        <v>0</v>
      </c>
    </row>
    <row r="15" spans="1:73" ht="95" customHeight="1">
      <c r="D15" s="5" t="s">
        <v>37</v>
      </c>
      <c r="E15" s="405" t="s">
        <v>290</v>
      </c>
      <c r="G15" s="208" t="s">
        <v>204</v>
      </c>
      <c r="H15" s="108" t="str">
        <f>VLOOKUP(G15,$BA$5:$BR$10,5)</f>
        <v>Clear policy and appropriate mechanisms</v>
      </c>
      <c r="I15" s="209" t="s">
        <v>1066</v>
      </c>
      <c r="J15" s="209"/>
      <c r="K15" s="209"/>
      <c r="L15" s="2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T15" s="13"/>
      <c r="AU15" s="13"/>
      <c r="AV15" s="13"/>
      <c r="AW15" s="13"/>
      <c r="AX15" s="13"/>
    </row>
    <row r="16" spans="1:73" ht="95" customHeight="1">
      <c r="E16" s="405"/>
      <c r="G16" s="214" t="s">
        <v>204</v>
      </c>
      <c r="H16" s="196" t="str">
        <f>VLOOKUP(G16,$BA$5:$BR$10,5)</f>
        <v>Clear policy and appropriate mechanisms</v>
      </c>
      <c r="I16" s="211"/>
      <c r="J16" s="211"/>
      <c r="K16" s="211"/>
      <c r="L16" s="212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T16" s="13"/>
      <c r="AU16" s="13"/>
      <c r="AV16" s="13"/>
      <c r="AW16" s="13"/>
      <c r="AX16" s="13"/>
    </row>
    <row r="17" spans="4:50">
      <c r="E17" s="402" t="str">
        <f>IF(AND(I15="",J15="",K15="",L15=""),"INPUT ERROR! Please provide remarks"," ")</f>
        <v xml:space="preserve"> </v>
      </c>
      <c r="F17" s="402"/>
      <c r="G17" s="402"/>
      <c r="H17" s="402"/>
      <c r="I17" s="402"/>
      <c r="J17" s="402"/>
      <c r="K17" s="402"/>
      <c r="L17" s="402"/>
      <c r="AC17" s="1" t="b">
        <f>IF(G15="",FALSE,TRUE)</f>
        <v>1</v>
      </c>
      <c r="AD17" s="17" t="b">
        <f>AC17</f>
        <v>1</v>
      </c>
      <c r="AE17" s="17">
        <f>IF(G15="AL5",5,0)</f>
        <v>0</v>
      </c>
      <c r="AF17" s="17">
        <f>IF(G15="AL4",4,0)</f>
        <v>0</v>
      </c>
      <c r="AG17" s="17">
        <f>IF(G15="AL3",3,0)</f>
        <v>3</v>
      </c>
      <c r="AH17" s="17">
        <f>IF(G15="AL2",2,0)</f>
        <v>0</v>
      </c>
      <c r="AI17" s="17">
        <f>IF(G15="AL1",1,0)</f>
        <v>0</v>
      </c>
      <c r="AJ17" s="17" t="b">
        <f>IF(AND(K15="",L15=""),TRUE,FALSE)</f>
        <v>1</v>
      </c>
      <c r="AK17" s="17" t="b">
        <f>IF(AND(K16="",L16=""),TRUE,FALSE)</f>
        <v>1</v>
      </c>
      <c r="AL17" s="17"/>
      <c r="AM17" s="17">
        <f>COUNTIF(AE17:AI17,0)</f>
        <v>4</v>
      </c>
      <c r="AN17" s="17" t="b">
        <f>IF((E17=" "),TRUE,FALSE)</f>
        <v>1</v>
      </c>
      <c r="AO17" s="17">
        <f>COUNTIF(AE17:AI17,5)</f>
        <v>0</v>
      </c>
      <c r="AP17" s="17">
        <f>COUNTIF(AE17:AI17,4)</f>
        <v>0</v>
      </c>
      <c r="AQ17" s="17">
        <f>COUNTIF(AE17:AI17,2)</f>
        <v>0</v>
      </c>
      <c r="AR17" s="17">
        <f>COUNTIF(AE17:AI17,1)</f>
        <v>0</v>
      </c>
      <c r="AT17" s="17">
        <f>IF(G16="AL5",5,0)</f>
        <v>0</v>
      </c>
      <c r="AU17" s="17">
        <f>IF(G16="AL4",4,0)</f>
        <v>0</v>
      </c>
      <c r="AV17" s="17">
        <f>IF(G16="AL3",3,0)</f>
        <v>3</v>
      </c>
      <c r="AW17" s="17">
        <f>IF(G16="AL2",2,0)</f>
        <v>0</v>
      </c>
      <c r="AX17" s="17">
        <f>IF(G16="AL1",1,0)</f>
        <v>0</v>
      </c>
    </row>
    <row r="18" spans="4:50" ht="95" customHeight="1">
      <c r="D18" s="5" t="s">
        <v>38</v>
      </c>
      <c r="E18" s="405" t="s">
        <v>559</v>
      </c>
      <c r="G18" s="208" t="s">
        <v>204</v>
      </c>
      <c r="H18" s="108" t="str">
        <f>VLOOKUP(G18,$BA$5:$BR$10,6)</f>
        <v xml:space="preserve">Appropriate developmental or remedial support </v>
      </c>
      <c r="I18" s="209" t="s">
        <v>1066</v>
      </c>
      <c r="J18" s="209"/>
      <c r="K18" s="209"/>
      <c r="L18" s="2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T18" s="13"/>
      <c r="AU18" s="13"/>
      <c r="AV18" s="13"/>
      <c r="AW18" s="13"/>
      <c r="AX18" s="13"/>
    </row>
    <row r="19" spans="4:50" ht="95" customHeight="1">
      <c r="E19" s="405"/>
      <c r="G19" s="214" t="s">
        <v>204</v>
      </c>
      <c r="H19" s="196" t="str">
        <f>VLOOKUP(G19,$BA$5:$BR$10,6)</f>
        <v xml:space="preserve">Appropriate developmental or remedial support </v>
      </c>
      <c r="I19" s="211"/>
      <c r="J19" s="211"/>
      <c r="K19" s="211"/>
      <c r="L19" s="212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T19" s="13"/>
      <c r="AU19" s="13"/>
      <c r="AV19" s="13"/>
      <c r="AW19" s="13"/>
      <c r="AX19" s="13"/>
    </row>
    <row r="20" spans="4:50">
      <c r="E20" s="402" t="str">
        <f>IF(AND(I18="",J18="",K18="",L18=""),"INPUT ERROR! Please provide remarks"," ")</f>
        <v xml:space="preserve"> </v>
      </c>
      <c r="F20" s="402"/>
      <c r="G20" s="402"/>
      <c r="H20" s="402"/>
      <c r="I20" s="402"/>
      <c r="J20" s="402"/>
      <c r="K20" s="402"/>
      <c r="L20" s="402"/>
      <c r="AD20" s="17" t="b">
        <f>IF(G18="",FALSE,TRUE)</f>
        <v>1</v>
      </c>
      <c r="AE20" s="17">
        <f>IF(G18="AL5",5,0)</f>
        <v>0</v>
      </c>
      <c r="AF20" s="17">
        <f>IF(G18="AL4",4,0)</f>
        <v>0</v>
      </c>
      <c r="AG20" s="17">
        <f>IF(G18="AL3",3,0)</f>
        <v>3</v>
      </c>
      <c r="AH20" s="17">
        <f>IF(G18="AL2",2,0)</f>
        <v>0</v>
      </c>
      <c r="AI20" s="17">
        <f>IF(G18="AL1",1,0)</f>
        <v>0</v>
      </c>
      <c r="AJ20" s="17" t="b">
        <f>IF(AND(K18="",L18=""),TRUE,FALSE)</f>
        <v>1</v>
      </c>
      <c r="AK20" s="17" t="b">
        <f>IF(AND(K19="",L19=""),TRUE,FALSE)</f>
        <v>1</v>
      </c>
      <c r="AL20" s="17"/>
      <c r="AM20" s="17">
        <f>COUNTIF(AE20:AI20,0)</f>
        <v>4</v>
      </c>
      <c r="AN20" s="17" t="b">
        <f>IF((E20=" "),TRUE,FALSE)</f>
        <v>1</v>
      </c>
      <c r="AO20" s="17">
        <f>COUNTIF(AE20:AI20,5)</f>
        <v>0</v>
      </c>
      <c r="AP20" s="17">
        <f>COUNTIF(AE20:AI20,4)</f>
        <v>0</v>
      </c>
      <c r="AQ20" s="17">
        <f>COUNTIF(AE20:AI20,2)</f>
        <v>0</v>
      </c>
      <c r="AR20" s="17">
        <f>COUNTIF(AE20:AI20,1)</f>
        <v>0</v>
      </c>
      <c r="AT20" s="17">
        <f>IF(G19="AL5",5,0)</f>
        <v>0</v>
      </c>
      <c r="AU20" s="17">
        <f>IF(G19="AL4",4,0)</f>
        <v>0</v>
      </c>
      <c r="AV20" s="17">
        <f>IF(G19="AL3",3,0)</f>
        <v>3</v>
      </c>
      <c r="AW20" s="17">
        <f>IF(G19="AL2",2,0)</f>
        <v>0</v>
      </c>
      <c r="AX20" s="17">
        <f>IF(G19="AL1",1,0)</f>
        <v>0</v>
      </c>
    </row>
    <row r="21" spans="4:50">
      <c r="AD21" s="13"/>
      <c r="AE21" s="13"/>
      <c r="AF21" s="13"/>
      <c r="AG21" s="13"/>
      <c r="AH21" s="13"/>
      <c r="AI21" s="13"/>
      <c r="AJ21" s="17"/>
      <c r="AK21" s="13"/>
      <c r="AL21" s="13"/>
      <c r="AM21" s="13"/>
      <c r="AN21" s="13"/>
      <c r="AO21" s="13"/>
      <c r="AP21" s="13"/>
      <c r="AQ21" s="13"/>
      <c r="AR21" s="13"/>
      <c r="AT21" s="13"/>
      <c r="AU21" s="13"/>
      <c r="AV21" s="13"/>
      <c r="AW21" s="13"/>
      <c r="AX21" s="13"/>
    </row>
    <row r="22" spans="4:50" ht="48.75" customHeight="1">
      <c r="D22" s="177">
        <v>3.2</v>
      </c>
      <c r="E22" s="178" t="s">
        <v>39</v>
      </c>
      <c r="G22" s="167" t="s">
        <v>905</v>
      </c>
      <c r="H22" s="106" t="s">
        <v>906</v>
      </c>
      <c r="I22" s="106" t="s">
        <v>907</v>
      </c>
      <c r="J22" s="106" t="s">
        <v>1339</v>
      </c>
      <c r="K22" s="106" t="s">
        <v>1171</v>
      </c>
      <c r="L22" s="106" t="s">
        <v>1172</v>
      </c>
      <c r="AD22" s="13"/>
      <c r="AE22" s="13"/>
      <c r="AF22" s="13"/>
      <c r="AG22" s="13"/>
      <c r="AH22" s="13"/>
      <c r="AI22" s="13"/>
      <c r="AJ22" s="17"/>
      <c r="AK22" s="13"/>
      <c r="AL22" s="13"/>
      <c r="AM22" s="13"/>
      <c r="AN22" s="13"/>
      <c r="AO22" s="13"/>
      <c r="AP22" s="13"/>
      <c r="AQ22" s="13"/>
      <c r="AR22" s="13"/>
      <c r="AT22" s="13"/>
      <c r="AU22" s="13"/>
      <c r="AV22" s="13"/>
      <c r="AW22" s="13"/>
      <c r="AX22" s="13"/>
    </row>
    <row r="23" spans="4:50" ht="95" customHeight="1">
      <c r="D23" s="5" t="s">
        <v>40</v>
      </c>
      <c r="E23" s="404" t="s">
        <v>560</v>
      </c>
      <c r="G23" s="208" t="s">
        <v>204</v>
      </c>
      <c r="H23" s="108" t="str">
        <f>VLOOKUP(G23,$BA$5:$BR$10,7)</f>
        <v>Well-defined and effectively disseminated policies and mechanisms</v>
      </c>
      <c r="I23" s="209" t="s">
        <v>1066</v>
      </c>
      <c r="J23" s="209"/>
      <c r="K23" s="209"/>
      <c r="L23" s="213"/>
      <c r="AD23" s="13"/>
      <c r="AE23" s="13"/>
      <c r="AF23" s="13"/>
      <c r="AG23" s="13"/>
      <c r="AH23" s="13"/>
      <c r="AI23" s="13"/>
      <c r="AJ23" s="17"/>
      <c r="AK23" s="13"/>
      <c r="AL23" s="13"/>
      <c r="AM23" s="13"/>
      <c r="AN23" s="13"/>
      <c r="AO23" s="13"/>
      <c r="AP23" s="13"/>
      <c r="AQ23" s="13"/>
      <c r="AR23" s="13"/>
      <c r="AT23" s="13"/>
      <c r="AU23" s="13"/>
      <c r="AV23" s="13"/>
      <c r="AW23" s="13"/>
      <c r="AX23" s="13"/>
    </row>
    <row r="24" spans="4:50" ht="95" customHeight="1">
      <c r="E24" s="405"/>
      <c r="G24" s="214" t="s">
        <v>204</v>
      </c>
      <c r="H24" s="196" t="str">
        <f>VLOOKUP(G24,$BA$5:$BR$10,7)</f>
        <v>Well-defined and effectively disseminated policies and mechanisms</v>
      </c>
      <c r="I24" s="211"/>
      <c r="J24" s="211"/>
      <c r="K24" s="211"/>
      <c r="L24" s="212"/>
      <c r="AD24" s="13"/>
      <c r="AE24" s="13"/>
      <c r="AF24" s="13"/>
      <c r="AG24" s="13"/>
      <c r="AH24" s="13"/>
      <c r="AI24" s="13"/>
      <c r="AJ24" s="17"/>
      <c r="AK24" s="13"/>
      <c r="AL24" s="13"/>
      <c r="AM24" s="13"/>
      <c r="AN24" s="13"/>
      <c r="AO24" s="13"/>
      <c r="AP24" s="13"/>
      <c r="AQ24" s="13"/>
      <c r="AR24" s="13"/>
      <c r="AT24" s="13"/>
      <c r="AU24" s="13"/>
      <c r="AV24" s="13"/>
      <c r="AW24" s="13"/>
      <c r="AX24" s="13"/>
    </row>
    <row r="25" spans="4:50">
      <c r="E25" s="402" t="str">
        <f>IF(AND(I23="",J23="",K23="",L23=""),"INPUT ERROR! Please provide remarks"," ")</f>
        <v xml:space="preserve"> </v>
      </c>
      <c r="F25" s="402"/>
      <c r="G25" s="402"/>
      <c r="H25" s="402"/>
      <c r="I25" s="402"/>
      <c r="J25" s="402"/>
      <c r="K25" s="402"/>
      <c r="L25" s="402"/>
      <c r="AD25" s="17" t="b">
        <f>IF(G23="",FALSE,TRUE)</f>
        <v>1</v>
      </c>
      <c r="AE25" s="17">
        <f>IF(G23="AL5",5,0)</f>
        <v>0</v>
      </c>
      <c r="AF25" s="17">
        <f>IF(G23="AL4",4,0)</f>
        <v>0</v>
      </c>
      <c r="AG25" s="17">
        <f>IF(G23="AL3",3,0)</f>
        <v>3</v>
      </c>
      <c r="AH25" s="17">
        <f>IF(G23="AL2",2,0)</f>
        <v>0</v>
      </c>
      <c r="AI25" s="17">
        <f>IF(G23="AL1",1,0)</f>
        <v>0</v>
      </c>
      <c r="AJ25" s="17" t="b">
        <f>IF(AND(K23="",L23=""),TRUE,FALSE)</f>
        <v>1</v>
      </c>
      <c r="AK25" s="17" t="b">
        <f>IF(AND(K24="",L24=""),TRUE,FALSE)</f>
        <v>1</v>
      </c>
      <c r="AL25" s="17"/>
      <c r="AM25" s="17">
        <f>COUNTIF(AE25:AI25,0)</f>
        <v>4</v>
      </c>
      <c r="AN25" s="17" t="b">
        <f>IF((E25=" "),TRUE,FALSE)</f>
        <v>1</v>
      </c>
      <c r="AO25" s="17">
        <f>COUNTIF(AE25:AI25,5)</f>
        <v>0</v>
      </c>
      <c r="AP25" s="17">
        <f>COUNTIF(AE25:AI25,4)</f>
        <v>0</v>
      </c>
      <c r="AQ25" s="17">
        <f>COUNTIF(AE25:AI25,2)</f>
        <v>0</v>
      </c>
      <c r="AR25" s="17">
        <f>COUNTIF(AE25:AI25,1)</f>
        <v>0</v>
      </c>
      <c r="AT25" s="17">
        <f>IF(G24="AL5",5,0)</f>
        <v>0</v>
      </c>
      <c r="AU25" s="17">
        <f>IF(G24="AL4",4,0)</f>
        <v>0</v>
      </c>
      <c r="AV25" s="17">
        <f>IF(G24="AL3",3,0)</f>
        <v>3</v>
      </c>
      <c r="AW25" s="17">
        <f>IF(G24="AL2",2,0)</f>
        <v>0</v>
      </c>
      <c r="AX25" s="17">
        <f>IF(G24="AL1",1,0)</f>
        <v>0</v>
      </c>
    </row>
    <row r="26" spans="4:50" ht="95" customHeight="1">
      <c r="D26" s="5" t="s">
        <v>41</v>
      </c>
      <c r="E26" s="405" t="s">
        <v>561</v>
      </c>
      <c r="G26" s="208" t="s">
        <v>204</v>
      </c>
      <c r="H26" s="108" t="str">
        <f>VLOOKUP(G26,$BA$5:$BR$10,8)</f>
        <v>Adequate mechanisms</v>
      </c>
      <c r="I26" s="209" t="s">
        <v>1066</v>
      </c>
      <c r="J26" s="209"/>
      <c r="K26" s="209"/>
      <c r="L26" s="213"/>
      <c r="AD26" s="13"/>
      <c r="AE26" s="13"/>
      <c r="AF26" s="13"/>
      <c r="AG26" s="13"/>
      <c r="AH26" s="13"/>
      <c r="AI26" s="13"/>
      <c r="AJ26" s="17"/>
      <c r="AK26" s="13"/>
      <c r="AL26" s="13"/>
      <c r="AM26" s="13"/>
      <c r="AN26" s="13"/>
      <c r="AO26" s="13"/>
      <c r="AP26" s="13"/>
      <c r="AQ26" s="13"/>
      <c r="AR26" s="13"/>
      <c r="AT26" s="13"/>
      <c r="AU26" s="13"/>
      <c r="AV26" s="13"/>
      <c r="AW26" s="13"/>
      <c r="AX26" s="13"/>
    </row>
    <row r="27" spans="4:50" ht="95" customHeight="1">
      <c r="E27" s="405"/>
      <c r="G27" s="214" t="s">
        <v>204</v>
      </c>
      <c r="H27" s="196" t="str">
        <f>VLOOKUP(G27,$BA$5:$BR$10,8)</f>
        <v>Adequate mechanisms</v>
      </c>
      <c r="I27" s="211"/>
      <c r="J27" s="211"/>
      <c r="K27" s="211"/>
      <c r="L27" s="212"/>
      <c r="AD27" s="13"/>
      <c r="AE27" s="13"/>
      <c r="AF27" s="13"/>
      <c r="AG27" s="13"/>
      <c r="AH27" s="13"/>
      <c r="AI27" s="13"/>
      <c r="AJ27" s="17"/>
      <c r="AK27" s="13"/>
      <c r="AL27" s="13"/>
      <c r="AM27" s="13"/>
      <c r="AN27" s="13"/>
      <c r="AO27" s="13"/>
      <c r="AP27" s="13"/>
      <c r="AQ27" s="13"/>
      <c r="AR27" s="13"/>
      <c r="AT27" s="13"/>
      <c r="AU27" s="13"/>
      <c r="AV27" s="13"/>
      <c r="AW27" s="13"/>
      <c r="AX27" s="13"/>
    </row>
    <row r="28" spans="4:50">
      <c r="E28" s="402" t="str">
        <f>IF(AND(I26="",J26="",K26="",L26=""),"INPUT ERROR! Please provide remarks"," ")</f>
        <v xml:space="preserve"> </v>
      </c>
      <c r="F28" s="402"/>
      <c r="G28" s="402"/>
      <c r="H28" s="402"/>
      <c r="I28" s="402"/>
      <c r="J28" s="402"/>
      <c r="K28" s="402"/>
      <c r="L28" s="402"/>
      <c r="AD28" s="17" t="b">
        <f>IF(G26="",FALSE,TRUE)</f>
        <v>1</v>
      </c>
      <c r="AE28" s="17">
        <f>IF(G26="AL5",5,0)</f>
        <v>0</v>
      </c>
      <c r="AF28" s="17">
        <f>IF(G26="AL4",4,0)</f>
        <v>0</v>
      </c>
      <c r="AG28" s="17">
        <f>IF(G26="AL3",3,0)</f>
        <v>3</v>
      </c>
      <c r="AH28" s="17">
        <f>IF(G26="AL2",2,0)</f>
        <v>0</v>
      </c>
      <c r="AI28" s="17">
        <f>IF(G26="AL1",1,0)</f>
        <v>0</v>
      </c>
      <c r="AJ28" s="17" t="b">
        <f>IF(AND(K26="",L26=""),TRUE,FALSE)</f>
        <v>1</v>
      </c>
      <c r="AK28" s="17" t="b">
        <f>IF(AND(K27="",L27=""),TRUE,FALSE)</f>
        <v>1</v>
      </c>
      <c r="AL28" s="17"/>
      <c r="AM28" s="17">
        <f>COUNTIF(AE28:AI28,0)</f>
        <v>4</v>
      </c>
      <c r="AN28" s="17" t="b">
        <f>IF((E28=" "),TRUE,FALSE)</f>
        <v>1</v>
      </c>
      <c r="AO28" s="17">
        <f>COUNTIF(AE28:AI28,5)</f>
        <v>0</v>
      </c>
      <c r="AP28" s="17">
        <f>COUNTIF(AE28:AI28,4)</f>
        <v>0</v>
      </c>
      <c r="AQ28" s="17">
        <f>COUNTIF(AE28:AI28,2)</f>
        <v>0</v>
      </c>
      <c r="AR28" s="17">
        <f>COUNTIF(AE28:AI28,1)</f>
        <v>0</v>
      </c>
      <c r="AT28" s="17">
        <f>IF(G27="AL5",5,0)</f>
        <v>0</v>
      </c>
      <c r="AU28" s="17">
        <f>IF(G27="AL4",4,0)</f>
        <v>0</v>
      </c>
      <c r="AV28" s="17">
        <f>IF(G27="AL3",3,0)</f>
        <v>3</v>
      </c>
      <c r="AW28" s="17">
        <f>IF(G27="AL2",2,0)</f>
        <v>0</v>
      </c>
      <c r="AX28" s="17">
        <f>IF(G27="AL1",1,0)</f>
        <v>0</v>
      </c>
    </row>
    <row r="29" spans="4:50">
      <c r="AD29" s="13"/>
      <c r="AE29" s="13"/>
      <c r="AF29" s="13"/>
      <c r="AG29" s="13"/>
      <c r="AH29" s="13"/>
      <c r="AI29" s="13"/>
      <c r="AJ29" s="17"/>
      <c r="AK29" s="13"/>
      <c r="AL29" s="13"/>
      <c r="AM29" s="13"/>
      <c r="AN29" s="13"/>
      <c r="AO29" s="13"/>
      <c r="AP29" s="13"/>
      <c r="AQ29" s="13"/>
      <c r="AR29" s="13"/>
      <c r="AT29" s="13"/>
      <c r="AU29" s="13"/>
      <c r="AV29" s="13"/>
      <c r="AW29" s="13"/>
      <c r="AX29" s="13"/>
    </row>
    <row r="30" spans="4:50" ht="48.75" customHeight="1">
      <c r="D30" s="177">
        <v>3.3</v>
      </c>
      <c r="E30" s="178" t="s">
        <v>42</v>
      </c>
      <c r="G30" s="167" t="s">
        <v>905</v>
      </c>
      <c r="H30" s="106" t="s">
        <v>906</v>
      </c>
      <c r="I30" s="106" t="s">
        <v>907</v>
      </c>
      <c r="J30" s="106" t="s">
        <v>1339</v>
      </c>
      <c r="K30" s="106" t="s">
        <v>1171</v>
      </c>
      <c r="L30" s="106" t="s">
        <v>1172</v>
      </c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T30" s="17"/>
      <c r="AU30" s="17"/>
      <c r="AV30" s="17"/>
      <c r="AW30" s="17"/>
      <c r="AX30" s="17"/>
    </row>
    <row r="31" spans="4:50" ht="95" customHeight="1">
      <c r="D31" s="5" t="s">
        <v>43</v>
      </c>
      <c r="E31" s="404" t="s">
        <v>295</v>
      </c>
      <c r="G31" s="208" t="s">
        <v>204</v>
      </c>
      <c r="H31" s="108" t="str">
        <f>VLOOKUP(G31,$BA$5:$BR$10,9)</f>
        <v>Appropriate and adequate support services</v>
      </c>
      <c r="I31" s="209" t="s">
        <v>1066</v>
      </c>
      <c r="J31" s="209"/>
      <c r="K31" s="209"/>
      <c r="L31" s="213"/>
      <c r="AD31" s="13"/>
      <c r="AE31" s="13"/>
      <c r="AF31" s="13"/>
      <c r="AG31" s="13"/>
      <c r="AH31" s="13"/>
      <c r="AI31" s="13"/>
      <c r="AJ31" s="17"/>
      <c r="AK31" s="13"/>
      <c r="AL31" s="13"/>
      <c r="AM31" s="13"/>
      <c r="AN31" s="13"/>
      <c r="AO31" s="13"/>
      <c r="AP31" s="13"/>
      <c r="AQ31" s="13"/>
      <c r="AR31" s="13"/>
      <c r="AT31" s="13"/>
      <c r="AU31" s="13"/>
      <c r="AV31" s="13"/>
      <c r="AW31" s="13"/>
      <c r="AX31" s="13"/>
    </row>
    <row r="32" spans="4:50" ht="95" customHeight="1">
      <c r="E32" s="405"/>
      <c r="G32" s="214" t="s">
        <v>204</v>
      </c>
      <c r="H32" s="196" t="str">
        <f>VLOOKUP(G32,$BA$5:$BR$10,9)</f>
        <v>Appropriate and adequate support services</v>
      </c>
      <c r="I32" s="211"/>
      <c r="J32" s="211"/>
      <c r="K32" s="211"/>
      <c r="L32" s="212"/>
      <c r="AD32" s="13"/>
      <c r="AE32" s="13"/>
      <c r="AF32" s="13"/>
      <c r="AG32" s="13"/>
      <c r="AH32" s="13"/>
      <c r="AI32" s="13"/>
      <c r="AJ32" s="17"/>
      <c r="AK32" s="13"/>
      <c r="AL32" s="13"/>
      <c r="AM32" s="13"/>
      <c r="AN32" s="13"/>
      <c r="AO32" s="13"/>
      <c r="AP32" s="13"/>
      <c r="AQ32" s="13"/>
      <c r="AR32" s="13"/>
      <c r="AT32" s="13"/>
      <c r="AU32" s="13"/>
      <c r="AV32" s="13"/>
      <c r="AW32" s="13"/>
      <c r="AX32" s="13"/>
    </row>
    <row r="33" spans="4:50">
      <c r="E33" s="402" t="str">
        <f>IF(AND(I31="",J31="",K31="",L31=""),"INPUT ERROR! Please provide remarks"," ")</f>
        <v xml:space="preserve"> </v>
      </c>
      <c r="F33" s="402"/>
      <c r="G33" s="402"/>
      <c r="H33" s="402"/>
      <c r="I33" s="402"/>
      <c r="J33" s="402"/>
      <c r="K33" s="402"/>
      <c r="L33" s="402"/>
      <c r="AD33" s="17" t="b">
        <f>IF(G31="",FALSE,TRUE)</f>
        <v>1</v>
      </c>
      <c r="AE33" s="17">
        <f>IF(G31="AL5",5,0)</f>
        <v>0</v>
      </c>
      <c r="AF33" s="17">
        <f>IF(G31="AL4",4,0)</f>
        <v>0</v>
      </c>
      <c r="AG33" s="17">
        <f>IF(G31="AL3",3,0)</f>
        <v>3</v>
      </c>
      <c r="AH33" s="17">
        <f>IF(G31="AL2",2,0)</f>
        <v>0</v>
      </c>
      <c r="AI33" s="17">
        <f>IF(G31="AL1",1,0)</f>
        <v>0</v>
      </c>
      <c r="AJ33" s="17" t="b">
        <f>IF(AND(K31="",L31=""),TRUE,FALSE)</f>
        <v>1</v>
      </c>
      <c r="AK33" s="17" t="b">
        <f>IF(AND(K32="",L32=""),TRUE,FALSE)</f>
        <v>1</v>
      </c>
      <c r="AL33" s="17"/>
      <c r="AM33" s="17">
        <f>COUNTIF(AE33:AI33,0)</f>
        <v>4</v>
      </c>
      <c r="AN33" s="17" t="b">
        <f>IF((E33=" "),TRUE,FALSE)</f>
        <v>1</v>
      </c>
      <c r="AO33" s="17">
        <f>COUNTIF(AE33:AI33,5)</f>
        <v>0</v>
      </c>
      <c r="AP33" s="17">
        <f>COUNTIF(AE33:AI33,4)</f>
        <v>0</v>
      </c>
      <c r="AQ33" s="17">
        <f>COUNTIF(AE33:AI33,2)</f>
        <v>0</v>
      </c>
      <c r="AR33" s="17">
        <f>COUNTIF(AE33:AI33,1)</f>
        <v>0</v>
      </c>
      <c r="AT33" s="17">
        <f>IF(G32="AL5",5,0)</f>
        <v>0</v>
      </c>
      <c r="AU33" s="17">
        <f>IF(G32="AL4",4,0)</f>
        <v>0</v>
      </c>
      <c r="AV33" s="17">
        <f>IF(G32="AL3",3,0)</f>
        <v>3</v>
      </c>
      <c r="AW33" s="17">
        <f>IF(G32="AL2",2,0)</f>
        <v>0</v>
      </c>
      <c r="AX33" s="17">
        <f>IF(G32="AL1",1,0)</f>
        <v>0</v>
      </c>
    </row>
    <row r="34" spans="4:50" ht="110" customHeight="1">
      <c r="D34" s="5" t="s">
        <v>44</v>
      </c>
      <c r="E34" s="405" t="s">
        <v>915</v>
      </c>
      <c r="G34" s="208" t="s">
        <v>204</v>
      </c>
      <c r="H34" s="108" t="str">
        <f>VLOOKUP(G34,$BA$5:$BR$10,10)</f>
        <v>A designated administrative unit responsible for, staffed by individuals who have appropriate experience</v>
      </c>
      <c r="I34" s="209" t="s">
        <v>1066</v>
      </c>
      <c r="J34" s="209"/>
      <c r="K34" s="209"/>
      <c r="L34" s="213"/>
      <c r="AD34" s="13"/>
      <c r="AE34" s="13"/>
      <c r="AF34" s="13"/>
      <c r="AG34" s="13"/>
      <c r="AH34" s="13"/>
      <c r="AI34" s="13"/>
      <c r="AJ34" s="17"/>
      <c r="AK34" s="13"/>
      <c r="AL34" s="13"/>
      <c r="AM34" s="13"/>
      <c r="AN34" s="13"/>
      <c r="AO34" s="13"/>
      <c r="AP34" s="13"/>
      <c r="AQ34" s="13"/>
      <c r="AR34" s="13"/>
      <c r="AT34" s="13"/>
      <c r="AU34" s="13"/>
      <c r="AV34" s="13"/>
      <c r="AW34" s="13"/>
      <c r="AX34" s="13"/>
    </row>
    <row r="35" spans="4:50" ht="110" customHeight="1">
      <c r="E35" s="405"/>
      <c r="G35" s="214" t="s">
        <v>204</v>
      </c>
      <c r="H35" s="196" t="str">
        <f>VLOOKUP(G35,$BA$5:$BR$10,10)</f>
        <v>A designated administrative unit responsible for, staffed by individuals who have appropriate experience</v>
      </c>
      <c r="I35" s="211"/>
      <c r="J35" s="211"/>
      <c r="K35" s="211"/>
      <c r="L35" s="212"/>
      <c r="AD35" s="13"/>
      <c r="AE35" s="13"/>
      <c r="AF35" s="13"/>
      <c r="AG35" s="13"/>
      <c r="AH35" s="13"/>
      <c r="AI35" s="13"/>
      <c r="AJ35" s="17"/>
      <c r="AK35" s="13"/>
      <c r="AL35" s="13"/>
      <c r="AM35" s="13"/>
      <c r="AN35" s="13"/>
      <c r="AO35" s="13"/>
      <c r="AP35" s="13"/>
      <c r="AQ35" s="13"/>
      <c r="AR35" s="13"/>
      <c r="AT35" s="13"/>
      <c r="AU35" s="13"/>
      <c r="AV35" s="13"/>
      <c r="AW35" s="13"/>
      <c r="AX35" s="13"/>
    </row>
    <row r="36" spans="4:50">
      <c r="E36" s="402" t="str">
        <f>IF(AND(I34="",J34="",K34="",L34=""),"INPUT ERROR! Please provide remarks"," ")</f>
        <v xml:space="preserve"> </v>
      </c>
      <c r="F36" s="402"/>
      <c r="G36" s="402"/>
      <c r="H36" s="402"/>
      <c r="I36" s="402"/>
      <c r="J36" s="402"/>
      <c r="K36" s="402"/>
      <c r="L36" s="402"/>
      <c r="AD36" s="17" t="b">
        <f>IF(G34="",FALSE,TRUE)</f>
        <v>1</v>
      </c>
      <c r="AE36" s="17">
        <f>IF(G34="AL5",5,0)</f>
        <v>0</v>
      </c>
      <c r="AF36" s="17">
        <f>IF(G34="AL4",4,0)</f>
        <v>0</v>
      </c>
      <c r="AG36" s="17">
        <f>IF(G34="AL3",3,0)</f>
        <v>3</v>
      </c>
      <c r="AH36" s="17">
        <f>IF(G34="AL2",2,0)</f>
        <v>0</v>
      </c>
      <c r="AI36" s="17">
        <f>IF(G34="AL1",1,0)</f>
        <v>0</v>
      </c>
      <c r="AJ36" s="17" t="b">
        <f>IF(AND(K34="",L34=""),TRUE,FALSE)</f>
        <v>1</v>
      </c>
      <c r="AK36" s="17" t="b">
        <f>IF(AND(K35="",L35=""),TRUE,FALSE)</f>
        <v>1</v>
      </c>
      <c r="AL36" s="17"/>
      <c r="AM36" s="17">
        <f>COUNTIF(AE36:AI36,0)</f>
        <v>4</v>
      </c>
      <c r="AN36" s="17" t="b">
        <f>IF((E36=" "),TRUE,FALSE)</f>
        <v>1</v>
      </c>
      <c r="AO36" s="17">
        <f>COUNTIF(AE36:AI36,5)</f>
        <v>0</v>
      </c>
      <c r="AP36" s="17">
        <f>COUNTIF(AE36:AI36,4)</f>
        <v>0</v>
      </c>
      <c r="AQ36" s="17">
        <f>COUNTIF(AE36:AI36,2)</f>
        <v>0</v>
      </c>
      <c r="AR36" s="17">
        <f>COUNTIF(AE36:AI36,1)</f>
        <v>0</v>
      </c>
      <c r="AT36" s="17">
        <f>IF(G35="AL5",5,0)</f>
        <v>0</v>
      </c>
      <c r="AU36" s="17">
        <f>IF(G35="AL4",4,0)</f>
        <v>0</v>
      </c>
      <c r="AV36" s="17">
        <f>IF(G35="AL3",3,0)</f>
        <v>3</v>
      </c>
      <c r="AW36" s="17">
        <f>IF(G35="AL2",2,0)</f>
        <v>0</v>
      </c>
      <c r="AX36" s="17">
        <f>IF(G35="AL1",1,0)</f>
        <v>0</v>
      </c>
    </row>
    <row r="37" spans="4:50" ht="95" customHeight="1">
      <c r="D37" s="5" t="s">
        <v>45</v>
      </c>
      <c r="E37" s="405" t="s">
        <v>562</v>
      </c>
      <c r="G37" s="208" t="s">
        <v>204</v>
      </c>
      <c r="H37" s="108" t="str">
        <f>VLOOKUP(G37,$BA$5:$BR$10,11)</f>
        <v>An effective induction to the programme is available</v>
      </c>
      <c r="I37" s="209" t="s">
        <v>1066</v>
      </c>
      <c r="J37" s="209"/>
      <c r="K37" s="209"/>
      <c r="L37" s="213"/>
      <c r="AD37" s="13"/>
      <c r="AE37" s="13"/>
      <c r="AF37" s="13"/>
      <c r="AG37" s="13"/>
      <c r="AH37" s="13"/>
      <c r="AI37" s="13"/>
      <c r="AJ37" s="17"/>
      <c r="AK37" s="13"/>
      <c r="AL37" s="13"/>
      <c r="AM37" s="13"/>
      <c r="AN37" s="13"/>
      <c r="AO37" s="13"/>
      <c r="AP37" s="13"/>
      <c r="AQ37" s="13"/>
      <c r="AR37" s="13"/>
      <c r="AT37" s="13"/>
      <c r="AU37" s="13"/>
      <c r="AV37" s="13"/>
      <c r="AW37" s="13"/>
      <c r="AX37" s="13"/>
    </row>
    <row r="38" spans="4:50" ht="95" customHeight="1">
      <c r="E38" s="405"/>
      <c r="G38" s="214" t="s">
        <v>204</v>
      </c>
      <c r="H38" s="196" t="str">
        <f>VLOOKUP(G38,$BA$5:$BR$10,11)</f>
        <v>An effective induction to the programme is available</v>
      </c>
      <c r="I38" s="211"/>
      <c r="J38" s="211"/>
      <c r="K38" s="211"/>
      <c r="L38" s="212"/>
      <c r="AD38" s="13"/>
      <c r="AE38" s="13"/>
      <c r="AF38" s="13"/>
      <c r="AG38" s="13"/>
      <c r="AH38" s="13"/>
      <c r="AI38" s="13"/>
      <c r="AJ38" s="17"/>
      <c r="AK38" s="13"/>
      <c r="AL38" s="13"/>
      <c r="AM38" s="13"/>
      <c r="AN38" s="13"/>
      <c r="AO38" s="13"/>
      <c r="AP38" s="13"/>
      <c r="AQ38" s="13"/>
      <c r="AR38" s="13"/>
      <c r="AT38" s="13"/>
      <c r="AU38" s="13"/>
      <c r="AV38" s="13"/>
      <c r="AW38" s="13"/>
      <c r="AX38" s="13"/>
    </row>
    <row r="39" spans="4:50">
      <c r="E39" s="402" t="str">
        <f>IF(AND(I37="",J37="",K37="",L37=""),"INPUT ERROR! Please provide remarks"," ")</f>
        <v xml:space="preserve"> </v>
      </c>
      <c r="F39" s="402"/>
      <c r="G39" s="402"/>
      <c r="H39" s="402"/>
      <c r="I39" s="402"/>
      <c r="J39" s="402"/>
      <c r="K39" s="402"/>
      <c r="L39" s="402"/>
      <c r="AD39" s="17" t="b">
        <f>IF(G37="",FALSE,TRUE)</f>
        <v>1</v>
      </c>
      <c r="AE39" s="17">
        <f>IF(G37="AL5",5,0)</f>
        <v>0</v>
      </c>
      <c r="AF39" s="17">
        <f>IF(G37="AL4",4,0)</f>
        <v>0</v>
      </c>
      <c r="AG39" s="17">
        <f>IF(G37="AL3",3,0)</f>
        <v>3</v>
      </c>
      <c r="AH39" s="17">
        <f>IF(G37="AL2",2,0)</f>
        <v>0</v>
      </c>
      <c r="AI39" s="17">
        <f>IF(G37="AL1",1,0)</f>
        <v>0</v>
      </c>
      <c r="AJ39" s="17" t="b">
        <f>IF(AND(K37="",L37=""),TRUE,FALSE)</f>
        <v>1</v>
      </c>
      <c r="AK39" s="17" t="b">
        <f>IF(AND(K38="",L38=""),TRUE,FALSE)</f>
        <v>1</v>
      </c>
      <c r="AL39" s="17"/>
      <c r="AM39" s="17">
        <f>COUNTIF(AE39:AI39,0)</f>
        <v>4</v>
      </c>
      <c r="AN39" s="17" t="b">
        <f>IF((E39=" "),TRUE,FALSE)</f>
        <v>1</v>
      </c>
      <c r="AO39" s="17">
        <f>COUNTIF(AE39:AI39,5)</f>
        <v>0</v>
      </c>
      <c r="AP39" s="17">
        <f>COUNTIF(AE39:AI39,4)</f>
        <v>0</v>
      </c>
      <c r="AQ39" s="17">
        <f>COUNTIF(AE39:AI39,2)</f>
        <v>0</v>
      </c>
      <c r="AR39" s="17">
        <f>COUNTIF(AE39:AI39,1)</f>
        <v>0</v>
      </c>
      <c r="AT39" s="17">
        <f>IF(G38="AL5",5,0)</f>
        <v>0</v>
      </c>
      <c r="AU39" s="17">
        <f>IF(G38="AL4",4,0)</f>
        <v>0</v>
      </c>
      <c r="AV39" s="17">
        <f>IF(G38="AL3",3,0)</f>
        <v>3</v>
      </c>
      <c r="AW39" s="17">
        <f>IF(G38="AL2",2,0)</f>
        <v>0</v>
      </c>
      <c r="AX39" s="17">
        <f>IF(G38="AL1",1,0)</f>
        <v>0</v>
      </c>
    </row>
    <row r="40" spans="4:50" ht="95" customHeight="1">
      <c r="D40" s="5" t="s">
        <v>46</v>
      </c>
      <c r="E40" s="405" t="s">
        <v>313</v>
      </c>
      <c r="G40" s="208" t="s">
        <v>204</v>
      </c>
      <c r="H40" s="108" t="str">
        <f>VLOOKUP(G40,$BA$5:$BR$10,12)</f>
        <v xml:space="preserve">Provided by adequate and qualified staffs. </v>
      </c>
      <c r="I40" s="209" t="s">
        <v>1066</v>
      </c>
      <c r="J40" s="209"/>
      <c r="K40" s="209"/>
      <c r="L40" s="213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T40" s="17"/>
      <c r="AU40" s="17"/>
      <c r="AV40" s="17"/>
      <c r="AW40" s="17"/>
      <c r="AX40" s="17"/>
    </row>
    <row r="41" spans="4:50" ht="95" customHeight="1">
      <c r="E41" s="405"/>
      <c r="G41" s="214" t="s">
        <v>204</v>
      </c>
      <c r="H41" s="196" t="str">
        <f>VLOOKUP(G41,$BA$5:$BR$10,12)</f>
        <v xml:space="preserve">Provided by adequate and qualified staffs. </v>
      </c>
      <c r="I41" s="211"/>
      <c r="J41" s="211"/>
      <c r="K41" s="211"/>
      <c r="L41" s="212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T41" s="17"/>
      <c r="AU41" s="17"/>
      <c r="AV41" s="17"/>
      <c r="AW41" s="17"/>
      <c r="AX41" s="17"/>
    </row>
    <row r="42" spans="4:50">
      <c r="E42" s="402" t="str">
        <f>IF(AND(I40="",J40="",K40="",L40=""),"INPUT ERROR! Please provide remarks"," ")</f>
        <v xml:space="preserve"> </v>
      </c>
      <c r="F42" s="402"/>
      <c r="G42" s="402"/>
      <c r="H42" s="402"/>
      <c r="I42" s="402"/>
      <c r="J42" s="402"/>
      <c r="K42" s="402"/>
      <c r="L42" s="402"/>
      <c r="AD42" s="17" t="b">
        <f>IF(G40="",FALSE,TRUE)</f>
        <v>1</v>
      </c>
      <c r="AE42" s="17">
        <f>IF(G40="AL5",5,0)</f>
        <v>0</v>
      </c>
      <c r="AF42" s="17">
        <f>IF(G40="AL4",4,0)</f>
        <v>0</v>
      </c>
      <c r="AG42" s="17">
        <f>IF(G40="AL3",3,0)</f>
        <v>3</v>
      </c>
      <c r="AH42" s="17">
        <f>IF(G40="AL2",2,0)</f>
        <v>0</v>
      </c>
      <c r="AI42" s="17">
        <f>IF(G40="AL1",1,0)</f>
        <v>0</v>
      </c>
      <c r="AJ42" s="17" t="b">
        <f>IF(AND(K40="",L40=""),TRUE,FALSE)</f>
        <v>1</v>
      </c>
      <c r="AK42" s="17" t="b">
        <f>IF(AND(K41="",L41=""),TRUE,FALSE)</f>
        <v>1</v>
      </c>
      <c r="AL42" s="17"/>
      <c r="AM42" s="17">
        <f>COUNTIF(AE42:AI42,0)</f>
        <v>4</v>
      </c>
      <c r="AN42" s="17" t="b">
        <f>IF((E42=" "),TRUE,FALSE)</f>
        <v>1</v>
      </c>
      <c r="AO42" s="17">
        <f>COUNTIF(AE42:AI42,5)</f>
        <v>0</v>
      </c>
      <c r="AP42" s="17">
        <f>COUNTIF(AE42:AI42,4)</f>
        <v>0</v>
      </c>
      <c r="AQ42" s="17">
        <f>COUNTIF(AE42:AI42,2)</f>
        <v>0</v>
      </c>
      <c r="AR42" s="17">
        <f>COUNTIF(AE42:AI42,1)</f>
        <v>0</v>
      </c>
      <c r="AT42" s="17">
        <f>IF(G41="AL5",5,0)</f>
        <v>0</v>
      </c>
      <c r="AU42" s="17">
        <f>IF(G41="AL4",4,0)</f>
        <v>0</v>
      </c>
      <c r="AV42" s="17">
        <f>IF(G41="AL3",3,0)</f>
        <v>3</v>
      </c>
      <c r="AW42" s="17">
        <f>IF(G41="AL2",2,0)</f>
        <v>0</v>
      </c>
      <c r="AX42" s="17">
        <f>IF(G41="AL1",1,0)</f>
        <v>0</v>
      </c>
    </row>
    <row r="43" spans="4:50" ht="95" customHeight="1">
      <c r="D43" s="5" t="s">
        <v>47</v>
      </c>
      <c r="E43" s="405" t="s">
        <v>314</v>
      </c>
      <c r="G43" s="208" t="s">
        <v>204</v>
      </c>
      <c r="H43" s="108" t="str">
        <f>VLOOKUP(G43,$BA$5:$BR$10,13)</f>
        <v>Adequate mechanisms</v>
      </c>
      <c r="I43" s="209" t="s">
        <v>1066</v>
      </c>
      <c r="J43" s="209"/>
      <c r="K43" s="209"/>
      <c r="L43" s="213"/>
      <c r="AD43" s="13"/>
      <c r="AE43" s="13"/>
      <c r="AF43" s="13"/>
      <c r="AG43" s="13"/>
      <c r="AH43" s="13"/>
      <c r="AI43" s="13"/>
      <c r="AJ43" s="17"/>
      <c r="AK43" s="13"/>
      <c r="AL43" s="13"/>
      <c r="AM43" s="13"/>
      <c r="AN43" s="13"/>
      <c r="AO43" s="13"/>
      <c r="AP43" s="13"/>
      <c r="AQ43" s="13"/>
      <c r="AR43" s="13"/>
      <c r="AT43" s="13"/>
      <c r="AU43" s="13"/>
      <c r="AV43" s="13"/>
      <c r="AW43" s="13"/>
      <c r="AX43" s="13"/>
    </row>
    <row r="44" spans="4:50" ht="95" customHeight="1">
      <c r="E44" s="405"/>
      <c r="G44" s="214" t="s">
        <v>204</v>
      </c>
      <c r="H44" s="196" t="str">
        <f>VLOOKUP(G44,$BA$5:$BR$10,13)</f>
        <v>Adequate mechanisms</v>
      </c>
      <c r="I44" s="211"/>
      <c r="J44" s="211"/>
      <c r="K44" s="211"/>
      <c r="L44" s="212"/>
      <c r="AD44" s="13"/>
      <c r="AE44" s="13"/>
      <c r="AF44" s="13"/>
      <c r="AG44" s="13"/>
      <c r="AH44" s="13"/>
      <c r="AI44" s="13"/>
      <c r="AJ44" s="17"/>
      <c r="AK44" s="13"/>
      <c r="AL44" s="13"/>
      <c r="AM44" s="13"/>
      <c r="AN44" s="13"/>
      <c r="AO44" s="13"/>
      <c r="AP44" s="13"/>
      <c r="AQ44" s="13"/>
      <c r="AR44" s="13"/>
      <c r="AT44" s="13"/>
      <c r="AU44" s="13"/>
      <c r="AV44" s="13"/>
      <c r="AW44" s="13"/>
      <c r="AX44" s="13"/>
    </row>
    <row r="45" spans="4:50">
      <c r="E45" s="402" t="str">
        <f>IF(AND(I43="",J43="",K43="",L43=""),"INPUT ERROR! Please provide remarks"," ")</f>
        <v xml:space="preserve"> </v>
      </c>
      <c r="F45" s="402"/>
      <c r="G45" s="402"/>
      <c r="H45" s="402"/>
      <c r="I45" s="402"/>
      <c r="J45" s="402"/>
      <c r="K45" s="402"/>
      <c r="L45" s="402"/>
      <c r="AD45" s="17" t="b">
        <f>IF(G43="",FALSE,TRUE)</f>
        <v>1</v>
      </c>
      <c r="AE45" s="17">
        <f>IF(G43="AL5",5,0)</f>
        <v>0</v>
      </c>
      <c r="AF45" s="17">
        <f>IF(G43="AL4",4,0)</f>
        <v>0</v>
      </c>
      <c r="AG45" s="17">
        <f>IF(G43="AL3",3,0)</f>
        <v>3</v>
      </c>
      <c r="AH45" s="17">
        <f>IF(G43="AL2",2,0)</f>
        <v>0</v>
      </c>
      <c r="AI45" s="17">
        <f>IF(G43="AL1",1,0)</f>
        <v>0</v>
      </c>
      <c r="AJ45" s="17" t="b">
        <f>IF(AND(K43="",L43=""),TRUE,FALSE)</f>
        <v>1</v>
      </c>
      <c r="AK45" s="17" t="b">
        <f>IF(AND(K44="",L44=""),TRUE,FALSE)</f>
        <v>1</v>
      </c>
      <c r="AL45" s="17"/>
      <c r="AM45" s="17">
        <f>COUNTIF(AE45:AI45,0)</f>
        <v>4</v>
      </c>
      <c r="AN45" s="17" t="b">
        <f>IF((E45=" "),TRUE,FALSE)</f>
        <v>1</v>
      </c>
      <c r="AO45" s="17">
        <f>COUNTIF(AE45:AI45,5)</f>
        <v>0</v>
      </c>
      <c r="AP45" s="17">
        <f>COUNTIF(AE45:AI45,4)</f>
        <v>0</v>
      </c>
      <c r="AQ45" s="17">
        <f>COUNTIF(AE45:AI45,2)</f>
        <v>0</v>
      </c>
      <c r="AR45" s="17">
        <f>COUNTIF(AE45:AI45,1)</f>
        <v>0</v>
      </c>
      <c r="AT45" s="17">
        <f>IF(G44="AL5",5,0)</f>
        <v>0</v>
      </c>
      <c r="AU45" s="17">
        <f>IF(G44="AL4",4,0)</f>
        <v>0</v>
      </c>
      <c r="AV45" s="17">
        <f>IF(G44="AL3",3,0)</f>
        <v>3</v>
      </c>
      <c r="AW45" s="17">
        <f>IF(G44="AL2",2,0)</f>
        <v>0</v>
      </c>
      <c r="AX45" s="17">
        <f>IF(G44="AL1",1,0)</f>
        <v>0</v>
      </c>
    </row>
    <row r="46" spans="4:50" ht="95" customHeight="1">
      <c r="D46" s="5" t="s">
        <v>48</v>
      </c>
      <c r="E46" s="405" t="s">
        <v>563</v>
      </c>
      <c r="G46" s="208" t="s">
        <v>204</v>
      </c>
      <c r="H46" s="108" t="str">
        <f>VLOOKUP(G46,$BA$5:$BR$10,14)</f>
        <v>Clearly defined and documented processes and procedures</v>
      </c>
      <c r="I46" s="209" t="s">
        <v>1066</v>
      </c>
      <c r="J46" s="209"/>
      <c r="K46" s="209"/>
      <c r="L46" s="213"/>
      <c r="AD46" s="13"/>
      <c r="AE46" s="13"/>
      <c r="AF46" s="13"/>
      <c r="AG46" s="13"/>
      <c r="AH46" s="13"/>
      <c r="AI46" s="13"/>
      <c r="AJ46" s="17"/>
      <c r="AK46" s="13"/>
      <c r="AL46" s="13"/>
      <c r="AM46" s="13"/>
      <c r="AN46" s="13"/>
      <c r="AO46" s="13"/>
      <c r="AP46" s="13"/>
      <c r="AQ46" s="13"/>
      <c r="AR46" s="13"/>
      <c r="AT46" s="13"/>
      <c r="AU46" s="13"/>
      <c r="AV46" s="13"/>
      <c r="AW46" s="13"/>
      <c r="AX46" s="13"/>
    </row>
    <row r="47" spans="4:50" ht="95" customHeight="1">
      <c r="E47" s="405"/>
      <c r="G47" s="214" t="s">
        <v>204</v>
      </c>
      <c r="H47" s="196" t="str">
        <f>VLOOKUP(G47,$BA$5:$BR$10,14)</f>
        <v>Clearly defined and documented processes and procedures</v>
      </c>
      <c r="I47" s="211"/>
      <c r="J47" s="211"/>
      <c r="K47" s="211"/>
      <c r="L47" s="212"/>
      <c r="AD47" s="13"/>
      <c r="AE47" s="13"/>
      <c r="AF47" s="13"/>
      <c r="AG47" s="13"/>
      <c r="AH47" s="13"/>
      <c r="AI47" s="13"/>
      <c r="AJ47" s="17"/>
      <c r="AK47" s="13"/>
      <c r="AL47" s="13"/>
      <c r="AM47" s="13"/>
      <c r="AN47" s="13"/>
      <c r="AO47" s="13"/>
      <c r="AP47" s="13"/>
      <c r="AQ47" s="13"/>
      <c r="AR47" s="13"/>
      <c r="AT47" s="13"/>
      <c r="AU47" s="13"/>
      <c r="AV47" s="13"/>
      <c r="AW47" s="13"/>
      <c r="AX47" s="13"/>
    </row>
    <row r="48" spans="4:50">
      <c r="E48" s="402" t="str">
        <f>IF(AND(I46="",J46="",K46="",L46=""),"INPUT ERROR! Please provide remarks"," ")</f>
        <v xml:space="preserve"> </v>
      </c>
      <c r="F48" s="402"/>
      <c r="G48" s="402"/>
      <c r="H48" s="402"/>
      <c r="I48" s="402"/>
      <c r="J48" s="402"/>
      <c r="K48" s="402"/>
      <c r="L48" s="402"/>
      <c r="AD48" s="17" t="b">
        <f>IF(G46="",FALSE,TRUE)</f>
        <v>1</v>
      </c>
      <c r="AE48" s="17">
        <f>IF(G46="AL5",5,0)</f>
        <v>0</v>
      </c>
      <c r="AF48" s="17">
        <f>IF(G46="AL4",4,0)</f>
        <v>0</v>
      </c>
      <c r="AG48" s="17">
        <f>IF(G46="AL3",3,0)</f>
        <v>3</v>
      </c>
      <c r="AH48" s="17">
        <f>IF(G46="AL2",2,0)</f>
        <v>0</v>
      </c>
      <c r="AI48" s="17">
        <f>IF(G46="AL1",1,0)</f>
        <v>0</v>
      </c>
      <c r="AJ48" s="17" t="b">
        <f>IF(AND(K46="",L46=""),TRUE,FALSE)</f>
        <v>1</v>
      </c>
      <c r="AK48" s="17" t="b">
        <f>IF(AND(K47="",L47=""),TRUE,FALSE)</f>
        <v>1</v>
      </c>
      <c r="AL48" s="17"/>
      <c r="AM48" s="17">
        <f>COUNTIF(AE48:AI48,0)</f>
        <v>4</v>
      </c>
      <c r="AN48" s="17" t="b">
        <f>IF((E48=" "),TRUE,FALSE)</f>
        <v>1</v>
      </c>
      <c r="AO48" s="17">
        <f>COUNTIF(AE48:AI48,5)</f>
        <v>0</v>
      </c>
      <c r="AP48" s="17">
        <f>COUNTIF(AE48:AI48,4)</f>
        <v>0</v>
      </c>
      <c r="AQ48" s="17">
        <f>COUNTIF(AE48:AI48,2)</f>
        <v>0</v>
      </c>
      <c r="AR48" s="17">
        <f>COUNTIF(AE48:AI48,1)</f>
        <v>0</v>
      </c>
      <c r="AT48" s="17">
        <f>IF(G47="AL5",5,0)</f>
        <v>0</v>
      </c>
      <c r="AU48" s="17">
        <f>IF(G47="AL4",4,0)</f>
        <v>0</v>
      </c>
      <c r="AV48" s="17">
        <f>IF(G47="AL3",3,0)</f>
        <v>3</v>
      </c>
      <c r="AW48" s="17">
        <f>IF(G47="AL2",2,0)</f>
        <v>0</v>
      </c>
      <c r="AX48" s="17">
        <f>IF(G47="AL1",1,0)</f>
        <v>0</v>
      </c>
    </row>
    <row r="49" spans="4:50" ht="95" customHeight="1">
      <c r="D49" s="5" t="s">
        <v>49</v>
      </c>
      <c r="E49" s="405" t="s">
        <v>564</v>
      </c>
      <c r="G49" s="208" t="s">
        <v>204</v>
      </c>
      <c r="H49" s="108" t="str">
        <f>VLOOKUP(G49,$BA$5:$BR$10,15)</f>
        <v>Adequate mechanisms</v>
      </c>
      <c r="I49" s="209" t="s">
        <v>1066</v>
      </c>
      <c r="J49" s="209"/>
      <c r="K49" s="209"/>
      <c r="L49" s="213"/>
      <c r="AD49" s="13"/>
      <c r="AE49" s="13"/>
      <c r="AF49" s="13"/>
      <c r="AG49" s="13"/>
      <c r="AH49" s="13"/>
      <c r="AI49" s="13"/>
      <c r="AJ49" s="17"/>
      <c r="AK49" s="13"/>
      <c r="AL49" s="13"/>
      <c r="AM49" s="13"/>
      <c r="AN49" s="13"/>
      <c r="AO49" s="13"/>
      <c r="AP49" s="13"/>
      <c r="AQ49" s="13"/>
      <c r="AR49" s="13"/>
      <c r="AT49" s="13"/>
      <c r="AU49" s="13"/>
      <c r="AV49" s="13"/>
      <c r="AW49" s="13"/>
      <c r="AX49" s="13"/>
    </row>
    <row r="50" spans="4:50" ht="95" customHeight="1">
      <c r="E50" s="405"/>
      <c r="G50" s="214" t="s">
        <v>204</v>
      </c>
      <c r="H50" s="196" t="str">
        <f>VLOOKUP(G50,$BA$5:$BR$10,15)</f>
        <v>Adequate mechanisms</v>
      </c>
      <c r="I50" s="211"/>
      <c r="J50" s="211"/>
      <c r="K50" s="211"/>
      <c r="L50" s="212"/>
      <c r="AD50" s="13"/>
      <c r="AE50" s="13"/>
      <c r="AF50" s="13"/>
      <c r="AG50" s="13"/>
      <c r="AH50" s="13"/>
      <c r="AI50" s="13"/>
      <c r="AJ50" s="17"/>
      <c r="AK50" s="13"/>
      <c r="AL50" s="13"/>
      <c r="AM50" s="13"/>
      <c r="AN50" s="13"/>
      <c r="AO50" s="13"/>
      <c r="AP50" s="13"/>
      <c r="AQ50" s="13"/>
      <c r="AR50" s="13"/>
      <c r="AT50" s="13"/>
      <c r="AU50" s="13"/>
      <c r="AV50" s="13"/>
      <c r="AW50" s="13"/>
      <c r="AX50" s="13"/>
    </row>
    <row r="51" spans="4:50">
      <c r="E51" s="402" t="str">
        <f>IF(AND(I49="",J49="",K49="",L49=""),"INPUT ERROR! Please provide remarks"," ")</f>
        <v xml:space="preserve"> </v>
      </c>
      <c r="F51" s="402"/>
      <c r="G51" s="402"/>
      <c r="H51" s="402"/>
      <c r="I51" s="402"/>
      <c r="J51" s="402"/>
      <c r="K51" s="402"/>
      <c r="L51" s="402"/>
      <c r="AD51" s="17" t="b">
        <f>IF(G49="",FALSE,TRUE)</f>
        <v>1</v>
      </c>
      <c r="AE51" s="17">
        <f>IF(G49="AL5",5,0)</f>
        <v>0</v>
      </c>
      <c r="AF51" s="17">
        <f>IF(G49="AL4",4,0)</f>
        <v>0</v>
      </c>
      <c r="AG51" s="17">
        <f>IF(G49="AL3",3,0)</f>
        <v>3</v>
      </c>
      <c r="AH51" s="17">
        <f>IF(G49="AL2",2,0)</f>
        <v>0</v>
      </c>
      <c r="AI51" s="17">
        <f>IF(G49="AL1",1,0)</f>
        <v>0</v>
      </c>
      <c r="AJ51" s="17" t="b">
        <f>IF(AND(K49="",L49=""),TRUE,FALSE)</f>
        <v>1</v>
      </c>
      <c r="AK51" s="17" t="b">
        <f>IF(AND(K50="",L50=""),TRUE,FALSE)</f>
        <v>1</v>
      </c>
      <c r="AL51" s="17"/>
      <c r="AM51" s="17">
        <f>COUNTIF(AE51:AI51,0)</f>
        <v>4</v>
      </c>
      <c r="AN51" s="17" t="b">
        <f>IF((E51=" "),TRUE,FALSE)</f>
        <v>1</v>
      </c>
      <c r="AO51" s="17">
        <f>COUNTIF(AE51:AI51,5)</f>
        <v>0</v>
      </c>
      <c r="AP51" s="17">
        <f>COUNTIF(AE51:AI51,4)</f>
        <v>0</v>
      </c>
      <c r="AQ51" s="17">
        <f>COUNTIF(AE51:AI51,2)</f>
        <v>0</v>
      </c>
      <c r="AR51" s="17">
        <f>COUNTIF(AE51:AI51,1)</f>
        <v>0</v>
      </c>
      <c r="AT51" s="17">
        <f>IF(G50="AL5",5,0)</f>
        <v>0</v>
      </c>
      <c r="AU51" s="17">
        <f>IF(G50="AL4",4,0)</f>
        <v>0</v>
      </c>
      <c r="AV51" s="17">
        <f>IF(G50="AL3",3,0)</f>
        <v>3</v>
      </c>
      <c r="AW51" s="17">
        <f>IF(G50="AL2",2,0)</f>
        <v>0</v>
      </c>
      <c r="AX51" s="17">
        <f>IF(G50="AL1",1,0)</f>
        <v>0</v>
      </c>
    </row>
    <row r="52" spans="4:50" ht="95" customHeight="1">
      <c r="D52" s="5" t="s">
        <v>50</v>
      </c>
      <c r="E52" s="405" t="s">
        <v>320</v>
      </c>
      <c r="G52" s="208" t="s">
        <v>204</v>
      </c>
      <c r="H52" s="108" t="str">
        <f>VLOOKUP(G52,$BA$5:$BR$10,16)</f>
        <v>Regularly evaluated</v>
      </c>
      <c r="I52" s="209" t="s">
        <v>1066</v>
      </c>
      <c r="J52" s="209"/>
      <c r="K52" s="209"/>
      <c r="L52" s="2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T52" s="13"/>
      <c r="AU52" s="13"/>
      <c r="AV52" s="13"/>
      <c r="AW52" s="13"/>
      <c r="AX52" s="13"/>
    </row>
    <row r="53" spans="4:50" ht="95" customHeight="1">
      <c r="E53" s="405"/>
      <c r="G53" s="214" t="s">
        <v>204</v>
      </c>
      <c r="H53" s="196" t="str">
        <f>VLOOKUP(G53,$BA$5:$BR$10,16)</f>
        <v>Regularly evaluated</v>
      </c>
      <c r="I53" s="211"/>
      <c r="J53" s="211"/>
      <c r="K53" s="211"/>
      <c r="L53" s="212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T53" s="13"/>
      <c r="AU53" s="13"/>
      <c r="AV53" s="13"/>
      <c r="AW53" s="13"/>
      <c r="AX53" s="13"/>
    </row>
    <row r="54" spans="4:50">
      <c r="E54" s="402" t="str">
        <f>IF(AND(I52="",J52="",K52="",L52=""),"INPUT ERROR! Please provide remarks"," ")</f>
        <v xml:space="preserve"> </v>
      </c>
      <c r="F54" s="402"/>
      <c r="G54" s="402"/>
      <c r="H54" s="402"/>
      <c r="I54" s="402"/>
      <c r="J54" s="402"/>
      <c r="K54" s="402"/>
      <c r="L54" s="402"/>
      <c r="AD54" s="17" t="b">
        <f>IF(G52="",FALSE,TRUE)</f>
        <v>1</v>
      </c>
      <c r="AE54" s="17">
        <f>IF(G52="AL5",5,0)</f>
        <v>0</v>
      </c>
      <c r="AF54" s="17">
        <f>IF(G52="AL4",4,0)</f>
        <v>0</v>
      </c>
      <c r="AG54" s="17">
        <f>IF(G52="AL3",3,0)</f>
        <v>3</v>
      </c>
      <c r="AH54" s="17">
        <f>IF(G52="AL2",2,0)</f>
        <v>0</v>
      </c>
      <c r="AI54" s="17">
        <f>IF(G52="AL1",1,0)</f>
        <v>0</v>
      </c>
      <c r="AJ54" s="17" t="b">
        <f>IF(AND(K52="",L52=""),TRUE,FALSE)</f>
        <v>1</v>
      </c>
      <c r="AK54" s="17" t="b">
        <f>IF(AND(K53="",L53=""),TRUE,FALSE)</f>
        <v>1</v>
      </c>
      <c r="AL54" s="17"/>
      <c r="AM54" s="17">
        <f>COUNTIF(AE54:AI54,0)</f>
        <v>4</v>
      </c>
      <c r="AN54" s="17" t="b">
        <f>IF((E54=" "),TRUE,FALSE)</f>
        <v>1</v>
      </c>
      <c r="AO54" s="17">
        <f>COUNTIF(AE54:AI54,5)</f>
        <v>0</v>
      </c>
      <c r="AP54" s="17">
        <f>COUNTIF(AE54:AI54,4)</f>
        <v>0</v>
      </c>
      <c r="AQ54" s="17">
        <f>COUNTIF(AE54:AI54,2)</f>
        <v>0</v>
      </c>
      <c r="AR54" s="17">
        <f>COUNTIF(AE54:AI54,1)</f>
        <v>0</v>
      </c>
      <c r="AT54" s="17">
        <f>IF(G53="AL5",5,0)</f>
        <v>0</v>
      </c>
      <c r="AU54" s="17">
        <f>IF(G53="AL4",4,0)</f>
        <v>0</v>
      </c>
      <c r="AV54" s="17">
        <f>IF(G53="AL3",3,0)</f>
        <v>3</v>
      </c>
      <c r="AW54" s="17">
        <f>IF(G53="AL2",2,0)</f>
        <v>0</v>
      </c>
      <c r="AX54" s="17">
        <f>IF(G53="AL1",1,0)</f>
        <v>0</v>
      </c>
    </row>
    <row r="55" spans="4:50"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T55" s="13"/>
      <c r="AU55" s="13"/>
      <c r="AV55" s="13"/>
      <c r="AW55" s="13"/>
      <c r="AX55" s="13"/>
    </row>
    <row r="56" spans="4:50" ht="48.75" customHeight="1">
      <c r="D56" s="177">
        <v>3.4</v>
      </c>
      <c r="E56" s="178" t="s">
        <v>51</v>
      </c>
      <c r="G56" s="167" t="s">
        <v>905</v>
      </c>
      <c r="H56" s="106" t="s">
        <v>906</v>
      </c>
      <c r="I56" s="106" t="s">
        <v>907</v>
      </c>
      <c r="J56" s="106" t="s">
        <v>1339</v>
      </c>
      <c r="K56" s="106" t="s">
        <v>1171</v>
      </c>
      <c r="L56" s="106" t="s">
        <v>1172</v>
      </c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T56" s="17"/>
      <c r="AU56" s="17"/>
      <c r="AV56" s="17"/>
      <c r="AW56" s="17"/>
      <c r="AX56" s="17"/>
    </row>
    <row r="57" spans="4:50" ht="95" customHeight="1">
      <c r="D57" s="5" t="s">
        <v>52</v>
      </c>
      <c r="E57" s="404" t="s">
        <v>326</v>
      </c>
      <c r="G57" s="208" t="s">
        <v>204</v>
      </c>
      <c r="H57" s="108" t="str">
        <f>VLOOKUP(G57,$BA$5:$BR$10,17)</f>
        <v>Well-disseminated policies and processes</v>
      </c>
      <c r="I57" s="209" t="s">
        <v>1066</v>
      </c>
      <c r="J57" s="209"/>
      <c r="K57" s="209"/>
      <c r="L57" s="2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T57" s="13"/>
      <c r="AU57" s="13"/>
      <c r="AV57" s="13"/>
      <c r="AW57" s="13"/>
      <c r="AX57" s="13"/>
    </row>
    <row r="58" spans="4:50" ht="95" customHeight="1">
      <c r="E58" s="405"/>
      <c r="G58" s="214" t="s">
        <v>204</v>
      </c>
      <c r="H58" s="196" t="str">
        <f>VLOOKUP(G58,$BA$5:$BR$10,17)</f>
        <v>Well-disseminated policies and processes</v>
      </c>
      <c r="I58" s="211"/>
      <c r="J58" s="211"/>
      <c r="K58" s="211"/>
      <c r="L58" s="212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T58" s="13"/>
      <c r="AU58" s="13"/>
      <c r="AV58" s="13"/>
      <c r="AW58" s="13"/>
      <c r="AX58" s="13"/>
    </row>
    <row r="59" spans="4:50">
      <c r="E59" s="402" t="str">
        <f>IF(AND(I57="",J57="",K57="",L57=""),"INPUT ERROR! Please provide remarks"," ")</f>
        <v xml:space="preserve"> </v>
      </c>
      <c r="F59" s="402"/>
      <c r="G59" s="402"/>
      <c r="H59" s="402"/>
      <c r="I59" s="402"/>
      <c r="J59" s="402"/>
      <c r="K59" s="402"/>
      <c r="L59" s="402"/>
      <c r="AD59" s="17" t="b">
        <f>IF(G57="",FALSE,TRUE)</f>
        <v>1</v>
      </c>
      <c r="AE59" s="17">
        <f>IF(G57="AL5",5,0)</f>
        <v>0</v>
      </c>
      <c r="AF59" s="17">
        <f>IF(G57="AL4",4,0)</f>
        <v>0</v>
      </c>
      <c r="AG59" s="17">
        <f>IF(G57="AL3",3,0)</f>
        <v>3</v>
      </c>
      <c r="AH59" s="17">
        <f>IF(G57="AL2",2,0)</f>
        <v>0</v>
      </c>
      <c r="AI59" s="17">
        <f>IF(G57="AL1",1,0)</f>
        <v>0</v>
      </c>
      <c r="AJ59" s="17" t="b">
        <f>IF(AND(K57="",L57=""),TRUE,FALSE)</f>
        <v>1</v>
      </c>
      <c r="AK59" s="17" t="b">
        <f>IF(AND(K58="",L58=""),TRUE,FALSE)</f>
        <v>1</v>
      </c>
      <c r="AL59" s="17"/>
      <c r="AM59" s="17">
        <f>COUNTIF(AE59:AI59,0)</f>
        <v>4</v>
      </c>
      <c r="AN59" s="17" t="b">
        <f>IF((E59=" "),TRUE,FALSE)</f>
        <v>1</v>
      </c>
      <c r="AO59" s="17">
        <f>COUNTIF(AE59:AI59,5)</f>
        <v>0</v>
      </c>
      <c r="AP59" s="17">
        <f>COUNTIF(AE59:AI59,4)</f>
        <v>0</v>
      </c>
      <c r="AQ59" s="17">
        <f>COUNTIF(AE59:AI59,2)</f>
        <v>0</v>
      </c>
      <c r="AR59" s="17">
        <f>COUNTIF(AE59:AI59,1)</f>
        <v>0</v>
      </c>
      <c r="AT59" s="17">
        <f>IF(G58="AL5",5,0)</f>
        <v>0</v>
      </c>
      <c r="AU59" s="17">
        <f>IF(G58="AL4",4,0)</f>
        <v>0</v>
      </c>
      <c r="AV59" s="17">
        <f>IF(G58="AL3",3,0)</f>
        <v>3</v>
      </c>
      <c r="AW59" s="17">
        <f>IF(G58="AL2",2,0)</f>
        <v>0</v>
      </c>
      <c r="AX59" s="17">
        <f>IF(G58="AL1",1,0)</f>
        <v>0</v>
      </c>
    </row>
    <row r="60" spans="4:50" ht="95" customHeight="1">
      <c r="D60" s="5" t="s">
        <v>53</v>
      </c>
      <c r="E60" s="405" t="s">
        <v>332</v>
      </c>
      <c r="G60" s="208" t="s">
        <v>204</v>
      </c>
      <c r="H60" s="108" t="str">
        <f>VLOOKUP(G60,$BA$5:$BR$10,18)</f>
        <v>Adequate student representation and organisation</v>
      </c>
      <c r="I60" s="209" t="s">
        <v>1066</v>
      </c>
      <c r="J60" s="209"/>
      <c r="K60" s="209"/>
      <c r="L60" s="213"/>
      <c r="AD60" s="17"/>
      <c r="AE60" s="17"/>
      <c r="AF60" s="17"/>
      <c r="AG60" s="17"/>
      <c r="AH60" s="17"/>
      <c r="AI60" s="17"/>
      <c r="AJ60" s="13"/>
      <c r="AK60" s="17"/>
      <c r="AL60" s="17"/>
      <c r="AM60" s="17"/>
      <c r="AN60" s="17"/>
      <c r="AO60" s="17"/>
      <c r="AP60" s="17"/>
      <c r="AQ60" s="17"/>
      <c r="AR60" s="17"/>
      <c r="AT60" s="17"/>
      <c r="AU60" s="17"/>
      <c r="AV60" s="17"/>
      <c r="AW60" s="17"/>
      <c r="AX60" s="17"/>
    </row>
    <row r="61" spans="4:50" ht="95" customHeight="1">
      <c r="E61" s="405"/>
      <c r="G61" s="214" t="s">
        <v>204</v>
      </c>
      <c r="H61" s="196" t="str">
        <f>VLOOKUP(G61,$BA$5:$BR$10,18)</f>
        <v>Adequate student representation and organisation</v>
      </c>
      <c r="I61" s="211"/>
      <c r="J61" s="211"/>
      <c r="K61" s="211"/>
      <c r="L61" s="212"/>
      <c r="AD61" s="17"/>
      <c r="AE61" s="17"/>
      <c r="AF61" s="17"/>
      <c r="AG61" s="17"/>
      <c r="AH61" s="17"/>
      <c r="AI61" s="17"/>
      <c r="AJ61" s="13"/>
      <c r="AK61" s="17"/>
      <c r="AL61" s="17"/>
      <c r="AM61" s="17"/>
      <c r="AN61" s="17"/>
      <c r="AO61" s="17"/>
      <c r="AP61" s="17"/>
      <c r="AQ61" s="17"/>
      <c r="AR61" s="17"/>
      <c r="AT61" s="17"/>
      <c r="AU61" s="17"/>
      <c r="AV61" s="17"/>
      <c r="AW61" s="17"/>
      <c r="AX61" s="17"/>
    </row>
    <row r="62" spans="4:50">
      <c r="E62" s="402" t="str">
        <f>IF(AND(I60="",J60="",K60="",L60=""),"INPUT ERROR! Please provide remarks"," ")</f>
        <v xml:space="preserve"> </v>
      </c>
      <c r="F62" s="402"/>
      <c r="G62" s="402"/>
      <c r="H62" s="402"/>
      <c r="I62" s="402"/>
      <c r="J62" s="402"/>
      <c r="K62" s="402"/>
      <c r="L62" s="402"/>
      <c r="AD62" s="17" t="b">
        <f>IF(G60="",FALSE,TRUE)</f>
        <v>1</v>
      </c>
      <c r="AE62" s="17">
        <f>IF(G60="AL5",5,0)</f>
        <v>0</v>
      </c>
      <c r="AF62" s="17">
        <f>IF(G60="AL4",4,0)</f>
        <v>0</v>
      </c>
      <c r="AG62" s="17">
        <f>IF(G60="AL3",3,0)</f>
        <v>3</v>
      </c>
      <c r="AH62" s="17">
        <f>IF(G60="AL2",2,0)</f>
        <v>0</v>
      </c>
      <c r="AI62" s="17">
        <f>IF(G60="AL1",1,0)</f>
        <v>0</v>
      </c>
      <c r="AJ62" s="17" t="b">
        <f>IF(AND(K60="",L60=""),TRUE,FALSE)</f>
        <v>1</v>
      </c>
      <c r="AK62" s="17" t="b">
        <f>IF(AND(K61="",L61=""),TRUE,FALSE)</f>
        <v>1</v>
      </c>
      <c r="AL62" s="17"/>
      <c r="AM62" s="17">
        <f t="shared" ref="AM62:AM73" si="0">COUNTIF(AE62:AI62,0)</f>
        <v>4</v>
      </c>
      <c r="AN62" s="17" t="b">
        <f>IF((E62=" "),TRUE,FALSE)</f>
        <v>1</v>
      </c>
      <c r="AO62" s="17">
        <f t="shared" ref="AO62:AO73" si="1">COUNTIF(AE62:AI62,5)</f>
        <v>0</v>
      </c>
      <c r="AP62" s="17">
        <f t="shared" ref="AP62:AP73" si="2">COUNTIF(AE62:AI62,4)</f>
        <v>0</v>
      </c>
      <c r="AQ62" s="17">
        <f t="shared" ref="AQ62:AQ73" si="3">COUNTIF(AE62:AI62,2)</f>
        <v>0</v>
      </c>
      <c r="AR62" s="17">
        <f t="shared" ref="AR62:AR73" si="4">COUNTIF(AE62:AI62,1)</f>
        <v>0</v>
      </c>
      <c r="AT62" s="17">
        <f>IF(G61="AL5",5,0)</f>
        <v>0</v>
      </c>
      <c r="AU62" s="17">
        <f>IF(G61="AL4",4,0)</f>
        <v>0</v>
      </c>
      <c r="AV62" s="17">
        <f>IF(G61="AL3",3,0)</f>
        <v>3</v>
      </c>
      <c r="AW62" s="17">
        <f>IF(G61="AL2",2,0)</f>
        <v>0</v>
      </c>
      <c r="AX62" s="17">
        <f>IF(G61="AL1",1,0)</f>
        <v>0</v>
      </c>
    </row>
    <row r="63" spans="4:50" ht="95" customHeight="1">
      <c r="D63" s="5" t="s">
        <v>54</v>
      </c>
      <c r="E63" s="405" t="s">
        <v>338</v>
      </c>
      <c r="G63" s="208" t="s">
        <v>204</v>
      </c>
      <c r="H63" s="108" t="str">
        <f>VLOOKUP(G63,$BA$5:$BS$10,19)</f>
        <v>Facilitated</v>
      </c>
      <c r="I63" s="209" t="s">
        <v>1066</v>
      </c>
      <c r="J63" s="209"/>
      <c r="K63" s="209"/>
      <c r="L63" s="213"/>
      <c r="AD63" s="17"/>
      <c r="AE63" s="17"/>
      <c r="AF63" s="17"/>
      <c r="AG63" s="17"/>
      <c r="AH63" s="17"/>
      <c r="AI63" s="17"/>
      <c r="AK63" s="17"/>
      <c r="AL63" s="17"/>
      <c r="AM63" s="17"/>
      <c r="AN63" s="17"/>
      <c r="AO63" s="17"/>
      <c r="AP63" s="17"/>
      <c r="AQ63" s="17"/>
      <c r="AR63" s="17"/>
      <c r="AT63" s="17"/>
      <c r="AU63" s="17"/>
      <c r="AV63" s="17"/>
      <c r="AW63" s="17"/>
      <c r="AX63" s="17"/>
    </row>
    <row r="64" spans="4:50" ht="95" customHeight="1">
      <c r="E64" s="405"/>
      <c r="G64" s="214" t="s">
        <v>204</v>
      </c>
      <c r="H64" s="196" t="str">
        <f>VLOOKUP(G64,$BA$5:$BS$10,19)</f>
        <v>Facilitated</v>
      </c>
      <c r="I64" s="211"/>
      <c r="J64" s="211"/>
      <c r="K64" s="211"/>
      <c r="L64" s="212"/>
      <c r="AD64" s="17"/>
      <c r="AE64" s="17"/>
      <c r="AF64" s="17"/>
      <c r="AG64" s="17"/>
      <c r="AH64" s="17"/>
      <c r="AI64" s="17"/>
      <c r="AK64" s="17"/>
      <c r="AL64" s="17"/>
      <c r="AM64" s="17"/>
      <c r="AN64" s="17"/>
      <c r="AO64" s="17"/>
      <c r="AP64" s="17"/>
      <c r="AQ64" s="17"/>
      <c r="AR64" s="17"/>
      <c r="AT64" s="17"/>
      <c r="AU64" s="17"/>
      <c r="AV64" s="17"/>
      <c r="AW64" s="17"/>
      <c r="AX64" s="17"/>
    </row>
    <row r="65" spans="4:50">
      <c r="E65" s="402" t="str">
        <f>IF(AND(I63="",J63="",K63="",L63=""),"INPUT ERROR! Please provide remarks"," ")</f>
        <v xml:space="preserve"> </v>
      </c>
      <c r="F65" s="402"/>
      <c r="G65" s="402"/>
      <c r="H65" s="402"/>
      <c r="I65" s="402"/>
      <c r="J65" s="402"/>
      <c r="K65" s="402"/>
      <c r="L65" s="402"/>
      <c r="AD65" s="17" t="b">
        <f>IF(G63="",FALSE,TRUE)</f>
        <v>1</v>
      </c>
      <c r="AE65" s="17">
        <f>IF(G63="AL5",5,0)</f>
        <v>0</v>
      </c>
      <c r="AF65" s="17">
        <f>IF(G63="AL4",4,0)</f>
        <v>0</v>
      </c>
      <c r="AG65" s="17">
        <f>IF(G63="AL3",3,0)</f>
        <v>3</v>
      </c>
      <c r="AH65" s="17">
        <f>IF(G63="AL2",2,0)</f>
        <v>0</v>
      </c>
      <c r="AI65" s="17">
        <f>IF(G63="AL1",1,0)</f>
        <v>0</v>
      </c>
      <c r="AJ65" s="17" t="b">
        <f>IF(AND(K63="",L63=""),TRUE,FALSE)</f>
        <v>1</v>
      </c>
      <c r="AK65" s="17" t="b">
        <f>IF(AND(K64="",L64=""),TRUE,FALSE)</f>
        <v>1</v>
      </c>
      <c r="AL65" s="17"/>
      <c r="AM65" s="17">
        <f t="shared" si="0"/>
        <v>4</v>
      </c>
      <c r="AN65" s="17" t="b">
        <f>IF((E65=" "),TRUE,FALSE)</f>
        <v>1</v>
      </c>
      <c r="AO65" s="17">
        <f t="shared" si="1"/>
        <v>0</v>
      </c>
      <c r="AP65" s="17">
        <f t="shared" si="2"/>
        <v>0</v>
      </c>
      <c r="AQ65" s="17">
        <f t="shared" si="3"/>
        <v>0</v>
      </c>
      <c r="AR65" s="17">
        <f t="shared" si="4"/>
        <v>0</v>
      </c>
      <c r="AT65" s="17">
        <f>IF(G64="AL5",5,0)</f>
        <v>0</v>
      </c>
      <c r="AU65" s="17">
        <f>IF(G64="AL4",4,0)</f>
        <v>0</v>
      </c>
      <c r="AV65" s="17">
        <f>IF(G64="AL3",3,0)</f>
        <v>3</v>
      </c>
      <c r="AW65" s="17">
        <f>IF(G64="AL2",2,0)</f>
        <v>0</v>
      </c>
      <c r="AX65" s="17">
        <f>IF(G64="AL1",1,0)</f>
        <v>0</v>
      </c>
    </row>
    <row r="66" spans="4:50" ht="95" customHeight="1">
      <c r="D66" s="5" t="s">
        <v>55</v>
      </c>
      <c r="E66" s="405" t="s">
        <v>565</v>
      </c>
      <c r="G66" s="208" t="s">
        <v>204</v>
      </c>
      <c r="H66" s="108" t="str">
        <f>VLOOKUP(G66,$BA$5:$BT$10,20)</f>
        <v>Facilitated</v>
      </c>
      <c r="I66" s="209" t="s">
        <v>1066</v>
      </c>
      <c r="J66" s="209"/>
      <c r="K66" s="209"/>
      <c r="L66" s="213"/>
      <c r="AD66" s="17"/>
      <c r="AE66" s="17"/>
      <c r="AF66" s="17"/>
      <c r="AG66" s="17"/>
      <c r="AH66" s="17"/>
      <c r="AI66" s="17"/>
      <c r="AJ66" s="13"/>
      <c r="AK66" s="17"/>
      <c r="AL66" s="17"/>
      <c r="AM66" s="17"/>
      <c r="AN66" s="17"/>
      <c r="AO66" s="17"/>
      <c r="AP66" s="17"/>
      <c r="AQ66" s="17"/>
      <c r="AR66" s="17"/>
      <c r="AT66" s="17"/>
      <c r="AU66" s="17"/>
      <c r="AV66" s="17"/>
      <c r="AW66" s="17"/>
      <c r="AX66" s="17"/>
    </row>
    <row r="67" spans="4:50" ht="95" customHeight="1">
      <c r="E67" s="405"/>
      <c r="G67" s="214" t="s">
        <v>204</v>
      </c>
      <c r="H67" s="196" t="str">
        <f>VLOOKUP(G67,$BA$5:$BT$10,20)</f>
        <v>Facilitated</v>
      </c>
      <c r="I67" s="211"/>
      <c r="J67" s="211"/>
      <c r="K67" s="211"/>
      <c r="L67" s="212"/>
      <c r="AD67" s="17"/>
      <c r="AE67" s="17"/>
      <c r="AF67" s="17"/>
      <c r="AG67" s="17"/>
      <c r="AH67" s="17"/>
      <c r="AI67" s="17"/>
      <c r="AJ67" s="13"/>
      <c r="AK67" s="17"/>
      <c r="AL67" s="17"/>
      <c r="AM67" s="17"/>
      <c r="AN67" s="17"/>
      <c r="AO67" s="17"/>
      <c r="AP67" s="17"/>
      <c r="AQ67" s="17"/>
      <c r="AR67" s="17"/>
      <c r="AT67" s="17"/>
      <c r="AU67" s="17"/>
      <c r="AV67" s="17"/>
      <c r="AW67" s="17"/>
      <c r="AX67" s="17"/>
    </row>
    <row r="68" spans="4:50">
      <c r="E68" s="402" t="str">
        <f>IF(AND(I66="",J66="",K66="",L66=""),"INPUT ERROR! Please provide remarks"," ")</f>
        <v xml:space="preserve"> </v>
      </c>
      <c r="F68" s="402"/>
      <c r="G68" s="402"/>
      <c r="H68" s="402"/>
      <c r="I68" s="402"/>
      <c r="J68" s="402"/>
      <c r="K68" s="402"/>
      <c r="L68" s="402"/>
      <c r="AD68" s="17" t="b">
        <f>IF(G66="",FALSE,TRUE)</f>
        <v>1</v>
      </c>
      <c r="AE68" s="17">
        <f>IF(G66="AL5",5,0)</f>
        <v>0</v>
      </c>
      <c r="AF68" s="17">
        <f>IF(G66="AL4",4,0)</f>
        <v>0</v>
      </c>
      <c r="AG68" s="17">
        <f>IF(G66="AL3",3,0)</f>
        <v>3</v>
      </c>
      <c r="AH68" s="17">
        <f>IF(G66="AL2",2,0)</f>
        <v>0</v>
      </c>
      <c r="AI68" s="17">
        <f>IF(G66="AL1",1,0)</f>
        <v>0</v>
      </c>
      <c r="AJ68" s="17" t="b">
        <f>IF(AND(K66="",L66=""),TRUE,FALSE)</f>
        <v>1</v>
      </c>
      <c r="AK68" s="17" t="b">
        <f>IF(AND(K67="",L67=""),TRUE,FALSE)</f>
        <v>1</v>
      </c>
      <c r="AL68" s="17"/>
      <c r="AM68" s="17">
        <f t="shared" si="0"/>
        <v>4</v>
      </c>
      <c r="AN68" s="17" t="b">
        <f>IF((E68=" "),TRUE,FALSE)</f>
        <v>1</v>
      </c>
      <c r="AO68" s="17">
        <f t="shared" si="1"/>
        <v>0</v>
      </c>
      <c r="AP68" s="17">
        <f t="shared" si="2"/>
        <v>0</v>
      </c>
      <c r="AQ68" s="17">
        <f t="shared" si="3"/>
        <v>0</v>
      </c>
      <c r="AR68" s="17">
        <f t="shared" si="4"/>
        <v>0</v>
      </c>
      <c r="AT68" s="17">
        <f>IF(G67="AL5",5,0)</f>
        <v>0</v>
      </c>
      <c r="AU68" s="17">
        <f>IF(G67="AL4",4,0)</f>
        <v>0</v>
      </c>
      <c r="AV68" s="17">
        <f>IF(G67="AL3",3,0)</f>
        <v>3</v>
      </c>
      <c r="AW68" s="17">
        <f>IF(G67="AL2",2,0)</f>
        <v>0</v>
      </c>
      <c r="AX68" s="17">
        <f>IF(G67="AL1",1,0)</f>
        <v>0</v>
      </c>
    </row>
    <row r="69" spans="4:50">
      <c r="AD69" s="17"/>
      <c r="AE69" s="17"/>
      <c r="AF69" s="17"/>
      <c r="AG69" s="17"/>
      <c r="AH69" s="17"/>
      <c r="AI69" s="17"/>
      <c r="AJ69" s="13"/>
      <c r="AK69" s="17"/>
      <c r="AL69" s="17"/>
      <c r="AM69" s="17"/>
      <c r="AN69" s="17"/>
      <c r="AO69" s="17"/>
      <c r="AP69" s="17"/>
      <c r="AQ69" s="17"/>
      <c r="AR69" s="17"/>
      <c r="AT69" s="17"/>
      <c r="AU69" s="17"/>
      <c r="AV69" s="17"/>
      <c r="AW69" s="17"/>
      <c r="AX69" s="17"/>
    </row>
    <row r="70" spans="4:50" ht="48.75" customHeight="1">
      <c r="D70" s="177">
        <v>3.5</v>
      </c>
      <c r="E70" s="178" t="s">
        <v>56</v>
      </c>
      <c r="G70" s="167" t="s">
        <v>905</v>
      </c>
      <c r="H70" s="106" t="s">
        <v>906</v>
      </c>
      <c r="I70" s="106" t="s">
        <v>907</v>
      </c>
      <c r="J70" s="106" t="s">
        <v>1339</v>
      </c>
      <c r="K70" s="106" t="s">
        <v>1171</v>
      </c>
      <c r="L70" s="106" t="s">
        <v>1172</v>
      </c>
      <c r="AD70" s="17"/>
      <c r="AE70" s="17"/>
      <c r="AF70" s="17"/>
      <c r="AG70" s="17"/>
      <c r="AH70" s="17"/>
      <c r="AI70" s="17"/>
      <c r="AJ70" s="13"/>
      <c r="AK70" s="17"/>
      <c r="AL70" s="17"/>
      <c r="AM70" s="17"/>
      <c r="AN70" s="17"/>
      <c r="AO70" s="17"/>
      <c r="AP70" s="17"/>
      <c r="AQ70" s="17"/>
      <c r="AR70" s="17"/>
      <c r="AT70" s="17"/>
      <c r="AU70" s="17"/>
      <c r="AV70" s="17"/>
      <c r="AW70" s="17"/>
      <c r="AX70" s="17"/>
    </row>
    <row r="71" spans="4:50" ht="95" customHeight="1">
      <c r="D71" s="5" t="s">
        <v>57</v>
      </c>
      <c r="E71" s="404" t="s">
        <v>566</v>
      </c>
      <c r="G71" s="208" t="s">
        <v>204</v>
      </c>
      <c r="H71" s="108" t="str">
        <f>VLOOKUP(G71,$BA$5:$BU$10,21)</f>
        <v>Active linkages fostered</v>
      </c>
      <c r="I71" s="209" t="s">
        <v>1066</v>
      </c>
      <c r="J71" s="209"/>
      <c r="K71" s="209"/>
      <c r="L71" s="213"/>
      <c r="AD71" s="17"/>
      <c r="AE71" s="17"/>
      <c r="AF71" s="17"/>
      <c r="AG71" s="17"/>
      <c r="AH71" s="17"/>
      <c r="AI71" s="17"/>
      <c r="AJ71" s="13"/>
      <c r="AK71" s="17"/>
      <c r="AL71" s="17"/>
      <c r="AM71" s="17"/>
      <c r="AN71" s="17"/>
      <c r="AO71" s="17"/>
      <c r="AP71" s="17"/>
      <c r="AQ71" s="17"/>
      <c r="AR71" s="17"/>
      <c r="AT71" s="17"/>
      <c r="AU71" s="17"/>
      <c r="AV71" s="17"/>
      <c r="AW71" s="17"/>
      <c r="AX71" s="17"/>
    </row>
    <row r="72" spans="4:50" ht="95" customHeight="1">
      <c r="E72" s="405"/>
      <c r="G72" s="214" t="s">
        <v>204</v>
      </c>
      <c r="H72" s="196" t="str">
        <f>VLOOKUP(G72,$BA$5:$BU$10,21)</f>
        <v>Active linkages fostered</v>
      </c>
      <c r="I72" s="211"/>
      <c r="J72" s="211"/>
      <c r="K72" s="211"/>
      <c r="L72" s="212"/>
      <c r="AD72" s="17"/>
      <c r="AE72" s="17"/>
      <c r="AF72" s="17"/>
      <c r="AG72" s="17"/>
      <c r="AH72" s="17"/>
      <c r="AI72" s="17"/>
      <c r="AJ72" s="13"/>
      <c r="AK72" s="17"/>
      <c r="AL72" s="17"/>
      <c r="AM72" s="17"/>
      <c r="AN72" s="17"/>
      <c r="AO72" s="17"/>
      <c r="AP72" s="17"/>
      <c r="AQ72" s="17"/>
      <c r="AR72" s="17"/>
      <c r="AT72" s="17"/>
      <c r="AU72" s="17"/>
      <c r="AV72" s="17"/>
      <c r="AW72" s="17"/>
      <c r="AX72" s="17"/>
    </row>
    <row r="73" spans="4:50">
      <c r="E73" s="402" t="str">
        <f>IF(AND(I71="",J71="",K71="",L71=""),"INPUT ERROR! Please provide remarks"," ")</f>
        <v xml:space="preserve"> </v>
      </c>
      <c r="F73" s="402"/>
      <c r="G73" s="402"/>
      <c r="H73" s="402"/>
      <c r="I73" s="402"/>
      <c r="J73" s="402"/>
      <c r="K73" s="402"/>
      <c r="L73" s="402"/>
      <c r="AD73" s="17" t="b">
        <f>IF(G71="",FALSE,TRUE)</f>
        <v>1</v>
      </c>
      <c r="AE73" s="17">
        <f>IF(G71="AL5",5,0)</f>
        <v>0</v>
      </c>
      <c r="AF73" s="17">
        <f>IF(G71="AL4",4,0)</f>
        <v>0</v>
      </c>
      <c r="AG73" s="17">
        <f>IF(G71="AL3",3,0)</f>
        <v>3</v>
      </c>
      <c r="AH73" s="17">
        <f>IF(G71="AL2",2,0)</f>
        <v>0</v>
      </c>
      <c r="AI73" s="17">
        <f>IF(G71="AL1",1,0)</f>
        <v>0</v>
      </c>
      <c r="AJ73" s="17" t="b">
        <f>IF(AND(K71="",L71=""),TRUE,FALSE)</f>
        <v>1</v>
      </c>
      <c r="AK73" s="17" t="b">
        <f>IF(AND(K72="",L72=""),TRUE,FALSE)</f>
        <v>1</v>
      </c>
      <c r="AL73" s="17"/>
      <c r="AM73" s="17">
        <f t="shared" si="0"/>
        <v>4</v>
      </c>
      <c r="AN73" s="17" t="b">
        <f>IF((E73=" "),TRUE,FALSE)</f>
        <v>1</v>
      </c>
      <c r="AO73" s="17">
        <f t="shared" si="1"/>
        <v>0</v>
      </c>
      <c r="AP73" s="17">
        <f t="shared" si="2"/>
        <v>0</v>
      </c>
      <c r="AQ73" s="17">
        <f t="shared" si="3"/>
        <v>0</v>
      </c>
      <c r="AR73" s="17">
        <f t="shared" si="4"/>
        <v>0</v>
      </c>
      <c r="AT73" s="17">
        <f>IF(G72="AL5",5,0)</f>
        <v>0</v>
      </c>
      <c r="AU73" s="17">
        <f>IF(G72="AL4",4,0)</f>
        <v>0</v>
      </c>
      <c r="AV73" s="17">
        <f>IF(G72="AL3",3,0)</f>
        <v>3</v>
      </c>
      <c r="AW73" s="17">
        <f>IF(G72="AL2",2,0)</f>
        <v>0</v>
      </c>
      <c r="AX73" s="17">
        <f>IF(G72="AL1",1,0)</f>
        <v>0</v>
      </c>
    </row>
    <row r="74" spans="4:50"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T74" s="13"/>
      <c r="AU74" s="13"/>
      <c r="AV74" s="13"/>
      <c r="AW74" s="13"/>
      <c r="AX74" s="13"/>
    </row>
    <row r="75" spans="4:50"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T75" s="13"/>
      <c r="AU75" s="13"/>
      <c r="AV75" s="13"/>
      <c r="AW75" s="13"/>
      <c r="AX75" s="13"/>
    </row>
    <row r="76" spans="4:50"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T76" s="13"/>
      <c r="AU76" s="13"/>
      <c r="AV76" s="13"/>
      <c r="AW76" s="13"/>
      <c r="AX76" s="13"/>
    </row>
    <row r="77" spans="4:50">
      <c r="AD77" s="18" t="b">
        <f>IF(AND(AD8:AD73,AN8:AN73),TRUE,FALSE)</f>
        <v>1</v>
      </c>
      <c r="AE77" s="13"/>
      <c r="AF77" s="13"/>
      <c r="AG77" s="13"/>
      <c r="AH77" s="13"/>
      <c r="AI77" s="13"/>
      <c r="AJ77" s="13" t="b">
        <f>IF(AND(AJ8:AJ73),TRUE,FALSE)</f>
        <v>1</v>
      </c>
      <c r="AK77" s="13" t="b">
        <f>IF(AND(AK8:AK73),TRUE,FALSE)</f>
        <v>1</v>
      </c>
      <c r="AL77" s="13"/>
      <c r="AM77" s="13"/>
      <c r="AN77" s="13"/>
      <c r="AO77" s="13"/>
      <c r="AP77" s="13"/>
      <c r="AQ77" s="13"/>
      <c r="AR77" s="13"/>
      <c r="AT77" s="13"/>
      <c r="AU77" s="13"/>
      <c r="AV77" s="13"/>
      <c r="AW77" s="13"/>
      <c r="AX77" s="13"/>
    </row>
    <row r="78" spans="4:50">
      <c r="AD78" s="18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T78" s="13"/>
      <c r="AU78" s="13"/>
      <c r="AV78" s="13"/>
      <c r="AW78" s="13"/>
      <c r="AX78" s="13"/>
    </row>
    <row r="79" spans="4:50">
      <c r="AD79" s="19">
        <f>COUNTA(AD8:AD73)</f>
        <v>20</v>
      </c>
      <c r="AE79" s="19">
        <f>COUNTIF(AE8:AE73,5)</f>
        <v>0</v>
      </c>
      <c r="AF79" s="19">
        <f>COUNTIF(AF8:AF73,4)</f>
        <v>0</v>
      </c>
      <c r="AG79" s="19">
        <f>COUNTIF(AG8:AG73,3)</f>
        <v>20</v>
      </c>
      <c r="AH79" s="19">
        <f>COUNTIF(AH8:AH73,2)</f>
        <v>0</v>
      </c>
      <c r="AI79" s="19">
        <f>COUNTIF(AI8:AI73,1)</f>
        <v>0</v>
      </c>
      <c r="AJ79" s="13"/>
      <c r="AK79" s="13"/>
      <c r="AL79" s="13"/>
      <c r="AM79" s="13"/>
      <c r="AN79" s="13"/>
      <c r="AO79" s="13"/>
      <c r="AP79" s="13"/>
      <c r="AQ79" s="13"/>
      <c r="AR79" s="13"/>
      <c r="AT79" s="19">
        <f>COUNTIF(AT8:AT73,5)</f>
        <v>0</v>
      </c>
      <c r="AU79" s="19">
        <f>COUNTIF(AU8:AU73,4)</f>
        <v>0</v>
      </c>
      <c r="AV79" s="19">
        <f>COUNTIF(AV8:AV73,3)</f>
        <v>20</v>
      </c>
      <c r="AW79" s="19">
        <f>COUNTIF(AW8:AW73,2)</f>
        <v>0</v>
      </c>
      <c r="AX79" s="19">
        <f>COUNTIF(AX8:AX73,1)</f>
        <v>0</v>
      </c>
    </row>
    <row r="80" spans="4:50"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T80" s="13"/>
      <c r="AU80" s="13"/>
      <c r="AV80" s="13"/>
      <c r="AW80" s="13"/>
      <c r="AX80" s="13"/>
    </row>
    <row r="81" spans="30:50"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T81" s="13"/>
      <c r="AU81" s="13"/>
      <c r="AV81" s="13"/>
      <c r="AW81" s="13"/>
      <c r="AX81" s="13"/>
    </row>
    <row r="82" spans="30:50"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T82" s="13"/>
      <c r="AU82" s="13"/>
      <c r="AV82" s="13"/>
      <c r="AW82" s="13"/>
      <c r="AX82" s="13"/>
    </row>
    <row r="83" spans="30:50"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T83" s="13"/>
      <c r="AU83" s="13"/>
      <c r="AV83" s="13"/>
      <c r="AW83" s="13"/>
      <c r="AX83" s="13"/>
    </row>
    <row r="84" spans="30:50"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T84" s="13"/>
      <c r="AU84" s="13"/>
      <c r="AV84" s="13"/>
      <c r="AW84" s="13"/>
      <c r="AX84" s="13"/>
    </row>
    <row r="85" spans="30:50"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T85" s="13"/>
      <c r="AU85" s="13"/>
      <c r="AV85" s="13"/>
      <c r="AW85" s="13"/>
      <c r="AX85" s="13"/>
    </row>
    <row r="86" spans="30:50"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T86" s="13"/>
      <c r="AU86" s="13"/>
      <c r="AV86" s="13"/>
      <c r="AW86" s="13"/>
      <c r="AX86" s="13"/>
    </row>
    <row r="87" spans="30:50"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T87" s="13"/>
      <c r="AU87" s="13"/>
      <c r="AV87" s="13"/>
      <c r="AW87" s="13"/>
      <c r="AX87" s="13"/>
    </row>
    <row r="88" spans="30:50"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T88" s="13"/>
      <c r="AU88" s="13"/>
      <c r="AV88" s="13"/>
      <c r="AW88" s="13"/>
      <c r="AX88" s="13"/>
    </row>
    <row r="89" spans="30:50"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T89" s="13"/>
      <c r="AU89" s="13"/>
      <c r="AV89" s="13"/>
      <c r="AW89" s="13"/>
      <c r="AX89" s="13"/>
    </row>
    <row r="90" spans="30:50"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T90" s="13"/>
      <c r="AU90" s="13"/>
      <c r="AV90" s="13"/>
      <c r="AW90" s="13"/>
      <c r="AX90" s="13"/>
    </row>
    <row r="91" spans="30:50"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T91" s="13"/>
      <c r="AU91" s="13"/>
      <c r="AV91" s="13"/>
      <c r="AW91" s="13"/>
      <c r="AX91" s="13"/>
    </row>
    <row r="92" spans="30:50"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T92" s="13"/>
      <c r="AU92" s="13"/>
      <c r="AV92" s="13"/>
      <c r="AW92" s="13"/>
      <c r="AX92" s="13"/>
    </row>
    <row r="93" spans="30:50"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T93" s="13"/>
      <c r="AU93" s="13"/>
      <c r="AV93" s="13"/>
      <c r="AW93" s="13"/>
      <c r="AX93" s="13"/>
    </row>
    <row r="94" spans="30:50"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T94" s="13"/>
      <c r="AU94" s="13"/>
      <c r="AV94" s="13"/>
      <c r="AW94" s="13"/>
      <c r="AX94" s="13"/>
    </row>
    <row r="95" spans="30:50"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T95" s="13"/>
      <c r="AU95" s="13"/>
      <c r="AV95" s="13"/>
      <c r="AW95" s="13"/>
      <c r="AX95" s="13"/>
    </row>
    <row r="96" spans="30:50"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T96" s="13"/>
      <c r="AU96" s="13"/>
      <c r="AV96" s="13"/>
      <c r="AW96" s="13"/>
      <c r="AX96" s="13"/>
    </row>
    <row r="97" spans="30:50"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T97" s="13"/>
      <c r="AU97" s="13"/>
      <c r="AV97" s="13"/>
      <c r="AW97" s="13"/>
      <c r="AX97" s="13"/>
    </row>
    <row r="98" spans="30:50"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T98" s="13"/>
      <c r="AU98" s="13"/>
      <c r="AV98" s="13"/>
      <c r="AW98" s="13"/>
      <c r="AX98" s="13"/>
    </row>
    <row r="99" spans="30:50"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T99" s="13"/>
      <c r="AU99" s="13"/>
      <c r="AV99" s="13"/>
      <c r="AW99" s="13"/>
      <c r="AX99" s="13"/>
    </row>
    <row r="100" spans="30:50"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T100" s="13"/>
      <c r="AU100" s="13"/>
      <c r="AV100" s="13"/>
      <c r="AW100" s="13"/>
      <c r="AX100" s="13"/>
    </row>
    <row r="101" spans="30:50"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T101" s="13"/>
      <c r="AU101" s="13"/>
      <c r="AV101" s="13"/>
      <c r="AW101" s="13"/>
      <c r="AX101" s="13"/>
    </row>
    <row r="102" spans="30:50"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T102" s="13"/>
      <c r="AU102" s="13"/>
      <c r="AV102" s="13"/>
      <c r="AW102" s="13"/>
      <c r="AX102" s="13"/>
    </row>
    <row r="103" spans="30:50"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T103" s="13"/>
      <c r="AU103" s="13"/>
      <c r="AV103" s="13"/>
      <c r="AW103" s="13"/>
      <c r="AX103" s="13"/>
    </row>
    <row r="104" spans="30:50"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T104" s="13"/>
      <c r="AU104" s="13"/>
      <c r="AV104" s="13"/>
      <c r="AW104" s="13"/>
      <c r="AX104" s="13"/>
    </row>
    <row r="105" spans="30:50"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T105" s="13"/>
      <c r="AU105" s="13"/>
      <c r="AV105" s="13"/>
      <c r="AW105" s="13"/>
      <c r="AX105" s="13"/>
    </row>
    <row r="106" spans="30:50"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T106" s="13"/>
      <c r="AU106" s="13"/>
      <c r="AV106" s="13"/>
      <c r="AW106" s="13"/>
      <c r="AX106" s="13"/>
    </row>
    <row r="107" spans="30:50"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T107" s="13"/>
      <c r="AU107" s="13"/>
      <c r="AV107" s="13"/>
      <c r="AW107" s="13"/>
      <c r="AX107" s="13"/>
    </row>
    <row r="108" spans="30:50"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T108" s="13"/>
      <c r="AU108" s="13"/>
      <c r="AV108" s="13"/>
      <c r="AW108" s="13"/>
      <c r="AX108" s="13"/>
    </row>
    <row r="109" spans="30:50"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T109" s="13"/>
      <c r="AU109" s="13"/>
      <c r="AV109" s="13"/>
      <c r="AW109" s="13"/>
      <c r="AX109" s="13"/>
    </row>
    <row r="110" spans="30:50"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T110" s="13"/>
      <c r="AU110" s="13"/>
      <c r="AV110" s="13"/>
      <c r="AW110" s="13"/>
      <c r="AX110" s="13"/>
    </row>
    <row r="111" spans="30:50"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T111" s="13"/>
      <c r="AU111" s="13"/>
      <c r="AV111" s="13"/>
      <c r="AW111" s="13"/>
      <c r="AX111" s="13"/>
    </row>
    <row r="112" spans="30:50"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T112" s="13"/>
      <c r="AU112" s="13"/>
      <c r="AV112" s="13"/>
      <c r="AW112" s="13"/>
      <c r="AX112" s="13"/>
    </row>
    <row r="113" spans="30:50"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T113" s="13"/>
      <c r="AU113" s="13"/>
      <c r="AV113" s="13"/>
      <c r="AW113" s="13"/>
      <c r="AX113" s="13"/>
    </row>
    <row r="114" spans="30:50"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T114" s="13"/>
      <c r="AU114" s="13"/>
      <c r="AV114" s="13"/>
      <c r="AW114" s="13"/>
      <c r="AX114" s="13"/>
    </row>
    <row r="115" spans="30:50"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T115" s="13"/>
      <c r="AU115" s="13"/>
      <c r="AV115" s="13"/>
      <c r="AW115" s="13"/>
      <c r="AX115" s="13"/>
    </row>
    <row r="116" spans="30:50"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T116" s="13"/>
      <c r="AU116" s="13"/>
      <c r="AV116" s="13"/>
      <c r="AW116" s="13"/>
      <c r="AX116" s="13"/>
    </row>
    <row r="117" spans="30:50"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T117" s="13"/>
      <c r="AU117" s="13"/>
      <c r="AV117" s="13"/>
      <c r="AW117" s="13"/>
      <c r="AX117" s="13"/>
    </row>
    <row r="118" spans="30:50"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T118" s="13"/>
      <c r="AU118" s="13"/>
      <c r="AV118" s="13"/>
      <c r="AW118" s="13"/>
      <c r="AX118" s="13"/>
    </row>
    <row r="119" spans="30:50"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T119" s="13"/>
      <c r="AU119" s="13"/>
      <c r="AV119" s="13"/>
      <c r="AW119" s="13"/>
      <c r="AX119" s="13"/>
    </row>
    <row r="120" spans="30:50"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T120" s="13"/>
      <c r="AU120" s="13"/>
      <c r="AV120" s="13"/>
      <c r="AW120" s="13"/>
      <c r="AX120" s="13"/>
    </row>
    <row r="121" spans="30:50"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T121" s="13"/>
      <c r="AU121" s="13"/>
      <c r="AV121" s="13"/>
      <c r="AW121" s="13"/>
      <c r="AX121" s="13"/>
    </row>
    <row r="122" spans="30:50"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T122" s="13"/>
      <c r="AU122" s="13"/>
      <c r="AV122" s="13"/>
      <c r="AW122" s="13"/>
      <c r="AX122" s="13"/>
    </row>
    <row r="123" spans="30:50"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T123" s="13"/>
      <c r="AU123" s="13"/>
      <c r="AV123" s="13"/>
      <c r="AW123" s="13"/>
      <c r="AX123" s="13"/>
    </row>
    <row r="124" spans="30:50"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T124" s="13"/>
      <c r="AU124" s="13"/>
      <c r="AV124" s="13"/>
      <c r="AW124" s="13"/>
      <c r="AX124" s="13"/>
    </row>
    <row r="125" spans="30:50"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T125" s="13"/>
      <c r="AU125" s="13"/>
      <c r="AV125" s="13"/>
      <c r="AW125" s="13"/>
      <c r="AX125" s="13"/>
    </row>
    <row r="126" spans="30:50"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T126" s="13"/>
      <c r="AU126" s="13"/>
      <c r="AV126" s="13"/>
      <c r="AW126" s="13"/>
      <c r="AX126" s="13"/>
    </row>
    <row r="127" spans="30:50"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T127" s="13"/>
      <c r="AU127" s="13"/>
      <c r="AV127" s="13"/>
      <c r="AW127" s="13"/>
      <c r="AX127" s="13"/>
    </row>
    <row r="128" spans="30:50"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T128" s="13"/>
      <c r="AU128" s="13"/>
      <c r="AV128" s="13"/>
      <c r="AW128" s="13"/>
      <c r="AX128" s="13"/>
    </row>
    <row r="129" spans="30:50"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T129" s="13"/>
      <c r="AU129" s="13"/>
      <c r="AV129" s="13"/>
      <c r="AW129" s="13"/>
      <c r="AX129" s="13"/>
    </row>
    <row r="130" spans="30:50"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T130" s="13"/>
      <c r="AU130" s="13"/>
      <c r="AV130" s="13"/>
      <c r="AW130" s="13"/>
      <c r="AX130" s="13"/>
    </row>
    <row r="131" spans="30:50"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T131" s="13"/>
      <c r="AU131" s="13"/>
      <c r="AV131" s="13"/>
      <c r="AW131" s="13"/>
      <c r="AX131" s="13"/>
    </row>
    <row r="132" spans="30:50"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T132" s="13"/>
      <c r="AU132" s="13"/>
      <c r="AV132" s="13"/>
      <c r="AW132" s="13"/>
      <c r="AX132" s="13"/>
    </row>
    <row r="133" spans="30:50"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T133" s="13"/>
      <c r="AU133" s="13"/>
      <c r="AV133" s="13"/>
      <c r="AW133" s="13"/>
      <c r="AX133" s="13"/>
    </row>
    <row r="134" spans="30:50"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T134" s="13"/>
      <c r="AU134" s="13"/>
      <c r="AV134" s="13"/>
      <c r="AW134" s="13"/>
      <c r="AX134" s="13"/>
    </row>
    <row r="135" spans="30:50"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T135" s="13"/>
      <c r="AU135" s="13"/>
      <c r="AV135" s="13"/>
      <c r="AW135" s="13"/>
      <c r="AX135" s="13"/>
    </row>
    <row r="136" spans="30:50"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T136" s="13"/>
      <c r="AU136" s="13"/>
      <c r="AV136" s="13"/>
      <c r="AW136" s="13"/>
      <c r="AX136" s="13"/>
    </row>
    <row r="137" spans="30:50"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T137" s="13"/>
      <c r="AU137" s="13"/>
      <c r="AV137" s="13"/>
      <c r="AW137" s="13"/>
      <c r="AX137" s="13"/>
    </row>
    <row r="138" spans="30:50"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T138" s="13"/>
      <c r="AU138" s="13"/>
      <c r="AV138" s="13"/>
      <c r="AW138" s="13"/>
      <c r="AX138" s="13"/>
    </row>
    <row r="139" spans="30:50"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T139" s="13"/>
      <c r="AU139" s="13"/>
      <c r="AV139" s="13"/>
      <c r="AW139" s="13"/>
      <c r="AX139" s="13"/>
    </row>
    <row r="140" spans="30:50"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T140" s="13"/>
      <c r="AU140" s="13"/>
      <c r="AV140" s="13"/>
      <c r="AW140" s="13"/>
      <c r="AX140" s="13"/>
    </row>
    <row r="141" spans="30:50"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T141" s="13"/>
      <c r="AU141" s="13"/>
      <c r="AV141" s="13"/>
      <c r="AW141" s="13"/>
      <c r="AX141" s="13"/>
    </row>
    <row r="142" spans="30:50"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T142" s="13"/>
      <c r="AU142" s="13"/>
      <c r="AV142" s="13"/>
      <c r="AW142" s="13"/>
      <c r="AX142" s="13"/>
    </row>
    <row r="143" spans="30:50"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T143" s="13"/>
      <c r="AU143" s="13"/>
      <c r="AV143" s="13"/>
      <c r="AW143" s="13"/>
      <c r="AX143" s="13"/>
    </row>
    <row r="144" spans="30:50"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T144" s="13"/>
      <c r="AU144" s="13"/>
      <c r="AV144" s="13"/>
      <c r="AW144" s="13"/>
      <c r="AX144" s="13"/>
    </row>
    <row r="145" spans="30:50"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T145" s="13"/>
      <c r="AU145" s="13"/>
      <c r="AV145" s="13"/>
      <c r="AW145" s="13"/>
      <c r="AX145" s="13"/>
    </row>
    <row r="146" spans="30:50"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  <c r="AR146" s="13"/>
      <c r="AT146" s="13"/>
      <c r="AU146" s="13"/>
      <c r="AV146" s="13"/>
      <c r="AW146" s="13"/>
      <c r="AX146" s="13"/>
    </row>
    <row r="147" spans="30:50"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  <c r="AT147" s="13"/>
      <c r="AU147" s="13"/>
      <c r="AV147" s="13"/>
      <c r="AW147" s="13"/>
      <c r="AX147" s="13"/>
    </row>
    <row r="148" spans="30:50"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T148" s="13"/>
      <c r="AU148" s="13"/>
      <c r="AV148" s="13"/>
      <c r="AW148" s="13"/>
      <c r="AX148" s="13"/>
    </row>
    <row r="149" spans="30:50"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T149" s="13"/>
      <c r="AU149" s="13"/>
      <c r="AV149" s="13"/>
      <c r="AW149" s="13"/>
      <c r="AX149" s="13"/>
    </row>
    <row r="150" spans="30:50"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T150" s="13"/>
      <c r="AU150" s="13"/>
      <c r="AV150" s="13"/>
      <c r="AW150" s="13"/>
      <c r="AX150" s="13"/>
    </row>
    <row r="151" spans="30:50"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  <c r="AR151" s="13"/>
      <c r="AT151" s="13"/>
      <c r="AU151" s="13"/>
      <c r="AV151" s="13"/>
      <c r="AW151" s="13"/>
      <c r="AX151" s="13"/>
    </row>
    <row r="152" spans="30:50"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T152" s="13"/>
      <c r="AU152" s="13"/>
      <c r="AV152" s="13"/>
      <c r="AW152" s="13"/>
      <c r="AX152" s="13"/>
    </row>
    <row r="153" spans="30:50"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T153" s="13"/>
      <c r="AU153" s="13"/>
      <c r="AV153" s="13"/>
      <c r="AW153" s="13"/>
      <c r="AX153" s="13"/>
    </row>
    <row r="154" spans="30:50"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T154" s="13"/>
      <c r="AU154" s="13"/>
      <c r="AV154" s="13"/>
      <c r="AW154" s="13"/>
      <c r="AX154" s="13"/>
    </row>
    <row r="155" spans="30:50"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T155" s="13"/>
      <c r="AU155" s="13"/>
      <c r="AV155" s="13"/>
      <c r="AW155" s="13"/>
      <c r="AX155" s="13"/>
    </row>
    <row r="156" spans="30:50"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  <c r="AT156" s="13"/>
      <c r="AU156" s="13"/>
      <c r="AV156" s="13"/>
      <c r="AW156" s="13"/>
      <c r="AX156" s="13"/>
    </row>
    <row r="157" spans="30:50"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  <c r="AR157" s="13"/>
      <c r="AT157" s="13"/>
      <c r="AU157" s="13"/>
      <c r="AV157" s="13"/>
      <c r="AW157" s="13"/>
      <c r="AX157" s="13"/>
    </row>
    <row r="158" spans="30:50"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T158" s="13"/>
      <c r="AU158" s="13"/>
      <c r="AV158" s="13"/>
      <c r="AW158" s="13"/>
      <c r="AX158" s="13"/>
    </row>
    <row r="159" spans="30:50"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T159" s="13"/>
      <c r="AU159" s="13"/>
      <c r="AV159" s="13"/>
      <c r="AW159" s="13"/>
      <c r="AX159" s="13"/>
    </row>
    <row r="160" spans="30:50"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T160" s="13"/>
      <c r="AU160" s="13"/>
      <c r="AV160" s="13"/>
      <c r="AW160" s="13"/>
      <c r="AX160" s="13"/>
    </row>
    <row r="161" spans="30:50"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  <c r="AT161" s="13"/>
      <c r="AU161" s="13"/>
      <c r="AV161" s="13"/>
      <c r="AW161" s="13"/>
      <c r="AX161" s="13"/>
    </row>
    <row r="162" spans="30:50"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  <c r="AT162" s="13"/>
      <c r="AU162" s="13"/>
      <c r="AV162" s="13"/>
      <c r="AW162" s="13"/>
      <c r="AX162" s="13"/>
    </row>
    <row r="163" spans="30:50"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T163" s="13"/>
      <c r="AU163" s="13"/>
      <c r="AV163" s="13"/>
      <c r="AW163" s="13"/>
      <c r="AX163" s="13"/>
    </row>
    <row r="164" spans="30:50"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T164" s="13"/>
      <c r="AU164" s="13"/>
      <c r="AV164" s="13"/>
      <c r="AW164" s="13"/>
      <c r="AX164" s="13"/>
    </row>
    <row r="165" spans="30:50"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T165" s="13"/>
      <c r="AU165" s="13"/>
      <c r="AV165" s="13"/>
      <c r="AW165" s="13"/>
      <c r="AX165" s="13"/>
    </row>
    <row r="166" spans="30:50"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T166" s="13"/>
      <c r="AU166" s="13"/>
      <c r="AV166" s="13"/>
      <c r="AW166" s="13"/>
      <c r="AX166" s="13"/>
    </row>
    <row r="167" spans="30:50"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13"/>
      <c r="AT167" s="13"/>
      <c r="AU167" s="13"/>
      <c r="AV167" s="13"/>
      <c r="AW167" s="13"/>
      <c r="AX167" s="13"/>
    </row>
    <row r="168" spans="30:50"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T168" s="13"/>
      <c r="AU168" s="13"/>
      <c r="AV168" s="13"/>
      <c r="AW168" s="13"/>
      <c r="AX168" s="13"/>
    </row>
    <row r="169" spans="30:50"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T169" s="13"/>
      <c r="AU169" s="13"/>
      <c r="AV169" s="13"/>
      <c r="AW169" s="13"/>
      <c r="AX169" s="13"/>
    </row>
    <row r="170" spans="30:50"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  <c r="AR170" s="13"/>
      <c r="AT170" s="13"/>
      <c r="AU170" s="13"/>
      <c r="AV170" s="13"/>
      <c r="AW170" s="13"/>
      <c r="AX170" s="13"/>
    </row>
    <row r="171" spans="30:50"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/>
      <c r="AT171" s="13"/>
      <c r="AU171" s="13"/>
      <c r="AV171" s="13"/>
      <c r="AW171" s="13"/>
      <c r="AX171" s="13"/>
    </row>
    <row r="172" spans="30:50"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  <c r="AR172" s="13"/>
      <c r="AT172" s="13"/>
      <c r="AU172" s="13"/>
      <c r="AV172" s="13"/>
      <c r="AW172" s="13"/>
      <c r="AX172" s="13"/>
    </row>
    <row r="173" spans="30:50"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  <c r="AT173" s="13"/>
      <c r="AU173" s="13"/>
      <c r="AV173" s="13"/>
      <c r="AW173" s="13"/>
      <c r="AX173" s="13"/>
    </row>
    <row r="174" spans="30:50"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13"/>
      <c r="AT174" s="13"/>
      <c r="AU174" s="13"/>
      <c r="AV174" s="13"/>
      <c r="AW174" s="13"/>
      <c r="AX174" s="13"/>
    </row>
    <row r="175" spans="30:50"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T175" s="13"/>
      <c r="AU175" s="13"/>
      <c r="AV175" s="13"/>
      <c r="AW175" s="13"/>
      <c r="AX175" s="13"/>
    </row>
    <row r="176" spans="30:50"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T176" s="13"/>
      <c r="AU176" s="13"/>
      <c r="AV176" s="13"/>
      <c r="AW176" s="13"/>
      <c r="AX176" s="13"/>
    </row>
    <row r="177" spans="30:50"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  <c r="AQ177" s="13"/>
      <c r="AR177" s="13"/>
      <c r="AT177" s="13"/>
      <c r="AU177" s="13"/>
      <c r="AV177" s="13"/>
      <c r="AW177" s="13"/>
      <c r="AX177" s="13"/>
    </row>
    <row r="178" spans="30:50"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13"/>
      <c r="AR178" s="13"/>
      <c r="AT178" s="13"/>
      <c r="AU178" s="13"/>
      <c r="AV178" s="13"/>
      <c r="AW178" s="13"/>
      <c r="AX178" s="13"/>
    </row>
    <row r="179" spans="30:50"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13"/>
      <c r="AT179" s="13"/>
      <c r="AU179" s="13"/>
      <c r="AV179" s="13"/>
      <c r="AW179" s="13"/>
      <c r="AX179" s="13"/>
    </row>
    <row r="180" spans="30:50"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  <c r="AR180" s="13"/>
      <c r="AT180" s="13"/>
      <c r="AU180" s="13"/>
      <c r="AV180" s="13"/>
      <c r="AW180" s="13"/>
      <c r="AX180" s="13"/>
    </row>
    <row r="181" spans="30:50"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  <c r="AQ181" s="13"/>
      <c r="AR181" s="13"/>
      <c r="AT181" s="13"/>
      <c r="AU181" s="13"/>
      <c r="AV181" s="13"/>
      <c r="AW181" s="13"/>
      <c r="AX181" s="13"/>
    </row>
    <row r="182" spans="30:50"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  <c r="AR182" s="13"/>
      <c r="AT182" s="13"/>
      <c r="AU182" s="13"/>
      <c r="AV182" s="13"/>
      <c r="AW182" s="13"/>
      <c r="AX182" s="13"/>
    </row>
    <row r="183" spans="30:50"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  <c r="AR183" s="13"/>
      <c r="AT183" s="13"/>
      <c r="AU183" s="13"/>
      <c r="AV183" s="13"/>
      <c r="AW183" s="13"/>
      <c r="AX183" s="13"/>
    </row>
    <row r="184" spans="30:50"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  <c r="AR184" s="13"/>
      <c r="AT184" s="13"/>
      <c r="AU184" s="13"/>
      <c r="AV184" s="13"/>
      <c r="AW184" s="13"/>
      <c r="AX184" s="13"/>
    </row>
    <row r="185" spans="30:50"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  <c r="AR185" s="13"/>
      <c r="AT185" s="13"/>
      <c r="AU185" s="13"/>
      <c r="AV185" s="13"/>
      <c r="AW185" s="13"/>
      <c r="AX185" s="13"/>
    </row>
    <row r="186" spans="30:50"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  <c r="AR186" s="13"/>
      <c r="AT186" s="13"/>
      <c r="AU186" s="13"/>
      <c r="AV186" s="13"/>
      <c r="AW186" s="13"/>
      <c r="AX186" s="13"/>
    </row>
    <row r="187" spans="30:50"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  <c r="AQ187" s="13"/>
      <c r="AR187" s="13"/>
      <c r="AT187" s="13"/>
      <c r="AU187" s="13"/>
      <c r="AV187" s="13"/>
      <c r="AW187" s="13"/>
      <c r="AX187" s="13"/>
    </row>
    <row r="188" spans="30:50"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3"/>
      <c r="AT188" s="13"/>
      <c r="AU188" s="13"/>
      <c r="AV188" s="13"/>
      <c r="AW188" s="13"/>
      <c r="AX188" s="13"/>
    </row>
    <row r="189" spans="30:50"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  <c r="AQ189" s="13"/>
      <c r="AR189" s="13"/>
      <c r="AT189" s="13"/>
      <c r="AU189" s="13"/>
      <c r="AV189" s="13"/>
      <c r="AW189" s="13"/>
      <c r="AX189" s="13"/>
    </row>
    <row r="190" spans="30:50"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  <c r="AR190" s="13"/>
      <c r="AT190" s="13"/>
      <c r="AU190" s="13"/>
      <c r="AV190" s="13"/>
      <c r="AW190" s="13"/>
      <c r="AX190" s="13"/>
    </row>
    <row r="191" spans="30:50"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  <c r="AR191" s="13"/>
      <c r="AT191" s="13"/>
      <c r="AU191" s="13"/>
      <c r="AV191" s="13"/>
      <c r="AW191" s="13"/>
      <c r="AX191" s="13"/>
    </row>
    <row r="192" spans="30:50"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  <c r="AQ192" s="13"/>
      <c r="AR192" s="13"/>
      <c r="AT192" s="13"/>
      <c r="AU192" s="13"/>
      <c r="AV192" s="13"/>
      <c r="AW192" s="13"/>
      <c r="AX192" s="13"/>
    </row>
    <row r="193" spans="30:50"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  <c r="AQ193" s="13"/>
      <c r="AR193" s="13"/>
      <c r="AT193" s="13"/>
      <c r="AU193" s="13"/>
      <c r="AV193" s="13"/>
      <c r="AW193" s="13"/>
      <c r="AX193" s="13"/>
    </row>
    <row r="194" spans="30:50"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  <c r="AQ194" s="13"/>
      <c r="AR194" s="13"/>
      <c r="AT194" s="13"/>
      <c r="AU194" s="13"/>
      <c r="AV194" s="13"/>
      <c r="AW194" s="13"/>
      <c r="AX194" s="13"/>
    </row>
    <row r="195" spans="30:50"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  <c r="AP195" s="13"/>
      <c r="AQ195" s="13"/>
      <c r="AR195" s="13"/>
      <c r="AT195" s="13"/>
      <c r="AU195" s="13"/>
      <c r="AV195" s="13"/>
      <c r="AW195" s="13"/>
      <c r="AX195" s="13"/>
    </row>
    <row r="196" spans="30:50"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  <c r="AQ196" s="13"/>
      <c r="AR196" s="13"/>
      <c r="AT196" s="13"/>
      <c r="AU196" s="13"/>
      <c r="AV196" s="13"/>
      <c r="AW196" s="13"/>
      <c r="AX196" s="13"/>
    </row>
    <row r="197" spans="30:50"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O197" s="13"/>
      <c r="AP197" s="13"/>
      <c r="AQ197" s="13"/>
      <c r="AR197" s="13"/>
      <c r="AT197" s="13"/>
      <c r="AU197" s="13"/>
      <c r="AV197" s="13"/>
      <c r="AW197" s="13"/>
      <c r="AX197" s="13"/>
    </row>
    <row r="198" spans="30:50"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  <c r="AP198" s="13"/>
      <c r="AQ198" s="13"/>
      <c r="AR198" s="13"/>
      <c r="AT198" s="13"/>
      <c r="AU198" s="13"/>
      <c r="AV198" s="13"/>
      <c r="AW198" s="13"/>
      <c r="AX198" s="13"/>
    </row>
    <row r="199" spans="30:50"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  <c r="AP199" s="13"/>
      <c r="AQ199" s="13"/>
      <c r="AR199" s="13"/>
      <c r="AT199" s="13"/>
      <c r="AU199" s="13"/>
      <c r="AV199" s="13"/>
      <c r="AW199" s="13"/>
      <c r="AX199" s="13"/>
    </row>
    <row r="200" spans="30:50"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  <c r="AP200" s="13"/>
      <c r="AQ200" s="13"/>
      <c r="AR200" s="13"/>
      <c r="AT200" s="13"/>
      <c r="AU200" s="13"/>
      <c r="AV200" s="13"/>
      <c r="AW200" s="13"/>
      <c r="AX200" s="13"/>
    </row>
    <row r="201" spans="30:50"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/>
      <c r="AP201" s="13"/>
      <c r="AQ201" s="13"/>
      <c r="AR201" s="13"/>
      <c r="AT201" s="13"/>
      <c r="AU201" s="13"/>
      <c r="AV201" s="13"/>
      <c r="AW201" s="13"/>
      <c r="AX201" s="13"/>
    </row>
    <row r="202" spans="30:50"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  <c r="AQ202" s="13"/>
      <c r="AR202" s="13"/>
      <c r="AT202" s="13"/>
      <c r="AU202" s="13"/>
      <c r="AV202" s="13"/>
      <c r="AW202" s="13"/>
      <c r="AX202" s="13"/>
    </row>
    <row r="203" spans="30:50"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  <c r="AO203" s="13"/>
      <c r="AP203" s="13"/>
      <c r="AQ203" s="13"/>
      <c r="AR203" s="13"/>
      <c r="AT203" s="13"/>
      <c r="AU203" s="13"/>
      <c r="AV203" s="13"/>
      <c r="AW203" s="13"/>
      <c r="AX203" s="13"/>
    </row>
    <row r="204" spans="30:50"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  <c r="AO204" s="13"/>
      <c r="AP204" s="13"/>
      <c r="AQ204" s="13"/>
      <c r="AR204" s="13"/>
      <c r="AT204" s="13"/>
      <c r="AU204" s="13"/>
      <c r="AV204" s="13"/>
      <c r="AW204" s="13"/>
      <c r="AX204" s="13"/>
    </row>
    <row r="205" spans="30:50"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  <c r="AP205" s="13"/>
      <c r="AQ205" s="13"/>
      <c r="AR205" s="13"/>
      <c r="AT205" s="13"/>
      <c r="AU205" s="13"/>
      <c r="AV205" s="13"/>
      <c r="AW205" s="13"/>
      <c r="AX205" s="13"/>
    </row>
    <row r="206" spans="30:50"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  <c r="AO206" s="13"/>
      <c r="AP206" s="13"/>
      <c r="AQ206" s="13"/>
      <c r="AR206" s="13"/>
      <c r="AT206" s="13"/>
      <c r="AU206" s="13"/>
      <c r="AV206" s="13"/>
      <c r="AW206" s="13"/>
      <c r="AX206" s="13"/>
    </row>
    <row r="207" spans="30:50"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  <c r="AO207" s="13"/>
      <c r="AP207" s="13"/>
      <c r="AQ207" s="13"/>
      <c r="AR207" s="13"/>
      <c r="AT207" s="13"/>
      <c r="AU207" s="13"/>
      <c r="AV207" s="13"/>
      <c r="AW207" s="13"/>
      <c r="AX207" s="13"/>
    </row>
    <row r="208" spans="30:50"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3"/>
      <c r="AQ208" s="13"/>
      <c r="AR208" s="13"/>
      <c r="AT208" s="13"/>
      <c r="AU208" s="13"/>
      <c r="AV208" s="13"/>
      <c r="AW208" s="13"/>
      <c r="AX208" s="13"/>
    </row>
    <row r="209" spans="30:50"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  <c r="AO209" s="13"/>
      <c r="AP209" s="13"/>
      <c r="AQ209" s="13"/>
      <c r="AR209" s="13"/>
      <c r="AT209" s="13"/>
      <c r="AU209" s="13"/>
      <c r="AV209" s="13"/>
      <c r="AW209" s="13"/>
      <c r="AX209" s="13"/>
    </row>
    <row r="210" spans="30:50"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  <c r="AO210" s="13"/>
      <c r="AP210" s="13"/>
      <c r="AQ210" s="13"/>
      <c r="AR210" s="13"/>
      <c r="AT210" s="13"/>
      <c r="AU210" s="13"/>
      <c r="AV210" s="13"/>
      <c r="AW210" s="13"/>
      <c r="AX210" s="13"/>
    </row>
    <row r="211" spans="30:50"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13"/>
      <c r="AO211" s="13"/>
      <c r="AP211" s="13"/>
      <c r="AQ211" s="13"/>
      <c r="AR211" s="13"/>
      <c r="AT211" s="13"/>
      <c r="AU211" s="13"/>
      <c r="AV211" s="13"/>
      <c r="AW211" s="13"/>
      <c r="AX211" s="13"/>
    </row>
    <row r="212" spans="30:50"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13"/>
      <c r="AO212" s="13"/>
      <c r="AP212" s="13"/>
      <c r="AQ212" s="13"/>
      <c r="AR212" s="13"/>
      <c r="AT212" s="13"/>
      <c r="AU212" s="13"/>
      <c r="AV212" s="13"/>
      <c r="AW212" s="13"/>
      <c r="AX212" s="13"/>
    </row>
    <row r="213" spans="30:50"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  <c r="AO213" s="13"/>
      <c r="AP213" s="13"/>
      <c r="AQ213" s="13"/>
      <c r="AR213" s="13"/>
      <c r="AT213" s="13"/>
      <c r="AU213" s="13"/>
      <c r="AV213" s="13"/>
      <c r="AW213" s="13"/>
      <c r="AX213" s="13"/>
    </row>
    <row r="214" spans="30:50"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s="13"/>
      <c r="AO214" s="13"/>
      <c r="AP214" s="13"/>
      <c r="AQ214" s="13"/>
      <c r="AR214" s="13"/>
      <c r="AT214" s="13"/>
      <c r="AU214" s="13"/>
      <c r="AV214" s="13"/>
      <c r="AW214" s="13"/>
      <c r="AX214" s="13"/>
    </row>
  </sheetData>
  <sheetProtection algorithmName="SHA-512" hashValue="Yay/NfqhYkJI/nX6OhTzu92O0h1dmf/O+rFjIjei9G2G/ufHiNZ/8Jek4mPVyy224xbiM8g0HH9N/6KrRcEROQ==" saltValue="43PEW+urpGDQae3zD8w3FA==" spinCount="100000" sheet="1" objects="1" scenarios="1" selectLockedCells="1"/>
  <mergeCells count="40">
    <mergeCell ref="E6:E7"/>
    <mergeCell ref="E9:E10"/>
    <mergeCell ref="E12:E13"/>
    <mergeCell ref="E15:E16"/>
    <mergeCell ref="E18:E19"/>
    <mergeCell ref="E8:L8"/>
    <mergeCell ref="E11:L11"/>
    <mergeCell ref="E14:L14"/>
    <mergeCell ref="E17:L17"/>
    <mergeCell ref="E45:L45"/>
    <mergeCell ref="E48:L48"/>
    <mergeCell ref="E46:E47"/>
    <mergeCell ref="E25:L25"/>
    <mergeCell ref="E28:L28"/>
    <mergeCell ref="E43:E44"/>
    <mergeCell ref="E39:L39"/>
    <mergeCell ref="E42:L42"/>
    <mergeCell ref="E20:L20"/>
    <mergeCell ref="E31:E32"/>
    <mergeCell ref="E34:E35"/>
    <mergeCell ref="E37:E38"/>
    <mergeCell ref="E40:E41"/>
    <mergeCell ref="E23:E24"/>
    <mergeCell ref="E26:E27"/>
    <mergeCell ref="E33:L33"/>
    <mergeCell ref="E36:L36"/>
    <mergeCell ref="E49:E50"/>
    <mergeCell ref="E68:L68"/>
    <mergeCell ref="E73:L73"/>
    <mergeCell ref="E51:L51"/>
    <mergeCell ref="E54:L54"/>
    <mergeCell ref="E59:L59"/>
    <mergeCell ref="E62:L62"/>
    <mergeCell ref="E65:L65"/>
    <mergeCell ref="E66:E67"/>
    <mergeCell ref="E71:E72"/>
    <mergeCell ref="E63:E64"/>
    <mergeCell ref="E57:E58"/>
    <mergeCell ref="E60:E61"/>
    <mergeCell ref="E52:E53"/>
  </mergeCells>
  <dataValidations count="2">
    <dataValidation type="list" allowBlank="1" showInputMessage="1" showErrorMessage="1" sqref="G66:G67 G71:G72 G63:G64 G60:G61 G57:G58 G52:G53 G49:G50 G46:G47 G43:G44 G40:G41 G37:G38 G34:G35 G31:G32 G26:G27 G23:G24 G18:G19 G15:G16 G12:G13 G9:G10 G6">
      <formula1>$BA$5:$BA$10</formula1>
    </dataValidation>
    <dataValidation type="list" allowBlank="1" showInputMessage="1" showErrorMessage="1" sqref="G7">
      <formula1>$BA$5:$BA$9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BZ640"/>
  <sheetViews>
    <sheetView showGridLines="0" showRowColHeaders="0" zoomScale="90" zoomScaleNormal="90" workbookViewId="0">
      <selection activeCell="I6" sqref="I6"/>
    </sheetView>
  </sheetViews>
  <sheetFormatPr defaultColWidth="9.08984375" defaultRowHeight="14.5"/>
  <cols>
    <col min="1" max="3" width="0.54296875" customWidth="1"/>
    <col min="4" max="4" width="5.90625" style="5" customWidth="1"/>
    <col min="5" max="5" width="31.6328125" style="6" customWidth="1"/>
    <col min="6" max="6" width="0.6328125" style="1" customWidth="1"/>
    <col min="7" max="7" width="10" style="3" customWidth="1"/>
    <col min="8" max="8" width="12.1796875" style="3" customWidth="1"/>
    <col min="9" max="11" width="25.90625" style="3" customWidth="1"/>
    <col min="12" max="12" width="25.90625" style="1" customWidth="1"/>
    <col min="13" max="26" width="9.08984375" style="1" customWidth="1"/>
    <col min="27" max="29" width="9.08984375" style="1" hidden="1" customWidth="1"/>
    <col min="30" max="44" width="9.08984375" style="7" hidden="1" customWidth="1"/>
    <col min="45" max="45" width="9.08984375" style="1" hidden="1" customWidth="1"/>
    <col min="46" max="50" width="9.08984375" style="7" hidden="1" customWidth="1"/>
    <col min="51" max="78" width="9.08984375" style="1" hidden="1" customWidth="1"/>
    <col min="79" max="16384" width="9.08984375" style="1"/>
  </cols>
  <sheetData>
    <row r="1" spans="1:68" ht="20" customHeight="1">
      <c r="A1" s="8"/>
      <c r="B1" s="8"/>
      <c r="C1" s="22"/>
      <c r="G1" s="193" t="s">
        <v>1139</v>
      </c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T1" s="13"/>
      <c r="AU1" s="13"/>
      <c r="AV1" s="13"/>
      <c r="AW1" s="13"/>
      <c r="AX1" s="13"/>
    </row>
    <row r="2" spans="1:68" ht="20" customHeight="1">
      <c r="A2" s="8"/>
      <c r="B2" s="8"/>
      <c r="C2" s="22"/>
      <c r="F2" s="11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T2" s="13"/>
      <c r="AU2" s="13"/>
      <c r="AV2" s="13"/>
      <c r="AW2" s="13"/>
      <c r="AX2" s="13"/>
    </row>
    <row r="3" spans="1:68" ht="20" customHeight="1">
      <c r="A3" s="8"/>
      <c r="B3" s="8"/>
      <c r="C3" s="22"/>
      <c r="G3" s="177" t="s">
        <v>721</v>
      </c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T3" s="13"/>
      <c r="AU3" s="13"/>
      <c r="AV3" s="13"/>
      <c r="AW3" s="13"/>
      <c r="AX3" s="13"/>
    </row>
    <row r="4" spans="1:68" ht="20" customHeight="1">
      <c r="A4" s="8"/>
      <c r="B4" s="8"/>
      <c r="C4" s="22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T4" s="13"/>
      <c r="AU4" s="13"/>
      <c r="AV4" s="13"/>
      <c r="AW4" s="13"/>
      <c r="AX4" s="13"/>
    </row>
    <row r="5" spans="1:68" ht="61.75" customHeight="1">
      <c r="A5" s="22"/>
      <c r="B5" s="22"/>
      <c r="C5" s="22"/>
      <c r="D5" s="177">
        <v>4.0999999999999996</v>
      </c>
      <c r="E5" s="178" t="s">
        <v>58</v>
      </c>
      <c r="G5" s="167" t="s">
        <v>905</v>
      </c>
      <c r="H5" s="106" t="s">
        <v>906</v>
      </c>
      <c r="I5" s="106" t="s">
        <v>907</v>
      </c>
      <c r="J5" s="106" t="s">
        <v>1339</v>
      </c>
      <c r="K5" s="106" t="s">
        <v>1171</v>
      </c>
      <c r="L5" s="106" t="s">
        <v>1172</v>
      </c>
      <c r="AD5" s="16" t="s">
        <v>524</v>
      </c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T5" s="13"/>
      <c r="AU5" s="13"/>
      <c r="AV5" s="13"/>
      <c r="AW5" s="13"/>
      <c r="AX5" s="13"/>
      <c r="BA5" s="1" t="s">
        <v>202</v>
      </c>
      <c r="BB5" s="58" t="s">
        <v>348</v>
      </c>
      <c r="BC5" s="58" t="s">
        <v>353</v>
      </c>
      <c r="BD5" s="58" t="s">
        <v>357</v>
      </c>
      <c r="BE5" s="58" t="s">
        <v>577</v>
      </c>
      <c r="BF5" s="58" t="s">
        <v>363</v>
      </c>
      <c r="BG5" s="58" t="s">
        <v>234</v>
      </c>
      <c r="BH5" s="58" t="s">
        <v>353</v>
      </c>
      <c r="BI5" s="58" t="s">
        <v>369</v>
      </c>
      <c r="BJ5" s="58" t="s">
        <v>374</v>
      </c>
      <c r="BK5" s="58" t="s">
        <v>388</v>
      </c>
      <c r="BL5" s="58" t="s">
        <v>353</v>
      </c>
      <c r="BM5" s="58" t="s">
        <v>383</v>
      </c>
      <c r="BN5" s="58" t="s">
        <v>591</v>
      </c>
      <c r="BO5" s="58" t="s">
        <v>388</v>
      </c>
      <c r="BP5" s="58" t="s">
        <v>393</v>
      </c>
    </row>
    <row r="6" spans="1:68" ht="95" customHeight="1">
      <c r="D6" s="5" t="s">
        <v>59</v>
      </c>
      <c r="E6" s="404" t="s">
        <v>572</v>
      </c>
      <c r="G6" s="208" t="s">
        <v>204</v>
      </c>
      <c r="H6" s="108" t="str">
        <f>VLOOKUP(G6,$BA$5:$BR$11,2)</f>
        <v>Clearly defined plan</v>
      </c>
      <c r="I6" s="209" t="s">
        <v>1066</v>
      </c>
      <c r="J6" s="209"/>
      <c r="K6" s="209"/>
      <c r="L6" s="2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T6" s="13"/>
      <c r="AU6" s="13"/>
      <c r="AV6" s="13"/>
      <c r="AW6" s="13"/>
      <c r="AX6" s="13"/>
      <c r="BA6" s="1" t="s">
        <v>203</v>
      </c>
      <c r="BB6" s="58" t="s">
        <v>347</v>
      </c>
      <c r="BC6" s="58" t="s">
        <v>352</v>
      </c>
      <c r="BD6" s="58" t="s">
        <v>358</v>
      </c>
      <c r="BE6" s="58" t="s">
        <v>576</v>
      </c>
      <c r="BF6" s="58" t="s">
        <v>362</v>
      </c>
      <c r="BG6" s="58" t="s">
        <v>233</v>
      </c>
      <c r="BH6" s="58" t="s">
        <v>366</v>
      </c>
      <c r="BI6" s="58" t="s">
        <v>132</v>
      </c>
      <c r="BJ6" s="58" t="s">
        <v>373</v>
      </c>
      <c r="BK6" s="58" t="s">
        <v>387</v>
      </c>
      <c r="BL6" s="58" t="s">
        <v>378</v>
      </c>
      <c r="BM6" s="58" t="s">
        <v>382</v>
      </c>
      <c r="BN6" s="58" t="s">
        <v>592</v>
      </c>
      <c r="BO6" s="58" t="s">
        <v>387</v>
      </c>
      <c r="BP6" s="58" t="s">
        <v>392</v>
      </c>
    </row>
    <row r="7" spans="1:68" ht="95" customHeight="1">
      <c r="E7" s="405"/>
      <c r="G7" s="214" t="s">
        <v>204</v>
      </c>
      <c r="H7" s="196" t="str">
        <f>VLOOKUP(G7,$BA$5:$BR$11,2)</f>
        <v>Clearly defined plan</v>
      </c>
      <c r="I7" s="211"/>
      <c r="J7" s="211"/>
      <c r="K7" s="211"/>
      <c r="L7" s="212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T7" s="13"/>
      <c r="AU7" s="13"/>
      <c r="AV7" s="13"/>
      <c r="AW7" s="13"/>
      <c r="AX7" s="13"/>
      <c r="BA7" s="1" t="s">
        <v>204</v>
      </c>
      <c r="BB7" s="58" t="s">
        <v>344</v>
      </c>
      <c r="BC7" s="58" t="s">
        <v>349</v>
      </c>
      <c r="BD7" s="58" t="s">
        <v>354</v>
      </c>
      <c r="BE7" s="58" t="s">
        <v>575</v>
      </c>
      <c r="BF7" s="58" t="s">
        <v>359</v>
      </c>
      <c r="BG7" s="58" t="s">
        <v>232</v>
      </c>
      <c r="BH7" s="58" t="s">
        <v>581</v>
      </c>
      <c r="BI7" s="58" t="s">
        <v>131</v>
      </c>
      <c r="BJ7" s="58" t="s">
        <v>371</v>
      </c>
      <c r="BK7" s="58" t="s">
        <v>384</v>
      </c>
      <c r="BL7" s="58" t="s">
        <v>376</v>
      </c>
      <c r="BM7" s="58" t="s">
        <v>379</v>
      </c>
      <c r="BN7" s="58" t="s">
        <v>590</v>
      </c>
      <c r="BO7" s="58" t="s">
        <v>384</v>
      </c>
      <c r="BP7" s="58" t="s">
        <v>389</v>
      </c>
    </row>
    <row r="8" spans="1:68" ht="15" customHeight="1">
      <c r="E8" s="402" t="str">
        <f>IF(AND(I6="",J6="",K6="",L6=""),"INPUT ERROR! Please provide remarks"," ")</f>
        <v xml:space="preserve"> </v>
      </c>
      <c r="F8" s="402"/>
      <c r="G8" s="402"/>
      <c r="H8" s="402"/>
      <c r="I8" s="402"/>
      <c r="J8" s="402"/>
      <c r="K8" s="402"/>
      <c r="L8" s="402"/>
      <c r="AD8" s="17" t="b">
        <f>IF(G6="",FALSE,TRUE)</f>
        <v>1</v>
      </c>
      <c r="AE8" s="17">
        <f>IF(G6="AL5",5,0)</f>
        <v>0</v>
      </c>
      <c r="AF8" s="17">
        <f>IF(G6="AL4",4,0)</f>
        <v>0</v>
      </c>
      <c r="AG8" s="17">
        <f>IF(G6="AL3",3,0)</f>
        <v>3</v>
      </c>
      <c r="AH8" s="17">
        <f>IF(G6="AL2",2,0)</f>
        <v>0</v>
      </c>
      <c r="AI8" s="17">
        <f>IF(G6="AL1",1,0)</f>
        <v>0</v>
      </c>
      <c r="AJ8" s="17" t="b">
        <f>IF(AND(K6="",L6=""),TRUE,FALSE)</f>
        <v>1</v>
      </c>
      <c r="AK8" s="17" t="b">
        <f>IF(AND(K7="",L7=""),TRUE,FALSE)</f>
        <v>1</v>
      </c>
      <c r="AL8" s="17"/>
      <c r="AM8" s="17">
        <f>COUNTIF(AE8:AI8,0)</f>
        <v>4</v>
      </c>
      <c r="AN8" s="17" t="b">
        <f>IF((E8=" "),TRUE,FALSE)</f>
        <v>1</v>
      </c>
      <c r="AO8" s="17">
        <f>COUNTIF(AE8:AI8,5)</f>
        <v>0</v>
      </c>
      <c r="AP8" s="17">
        <f>COUNTIF(AE8:AI8,4)</f>
        <v>0</v>
      </c>
      <c r="AQ8" s="17">
        <f>COUNTIF(AE8:AI8,2)</f>
        <v>0</v>
      </c>
      <c r="AR8" s="17">
        <f>COUNTIF(AE8:AI8,1)</f>
        <v>0</v>
      </c>
      <c r="AT8" s="17">
        <f>IF(G7="AL5",5,0)</f>
        <v>0</v>
      </c>
      <c r="AU8" s="17">
        <f>IF(G7="AL4",4,0)</f>
        <v>0</v>
      </c>
      <c r="AV8" s="17">
        <f>IF(G7="AL3",3,0)</f>
        <v>3</v>
      </c>
      <c r="AW8" s="17">
        <f>IF(G7="AL2",2,0)</f>
        <v>0</v>
      </c>
      <c r="AX8" s="17">
        <f>IF(G7="AL1",1,0)</f>
        <v>0</v>
      </c>
      <c r="BA8" s="1" t="s">
        <v>205</v>
      </c>
      <c r="BB8" s="58" t="s">
        <v>345</v>
      </c>
      <c r="BC8" s="58" t="s">
        <v>350</v>
      </c>
      <c r="BD8" s="58" t="s">
        <v>355</v>
      </c>
      <c r="BE8" s="58" t="s">
        <v>578</v>
      </c>
      <c r="BF8" s="58" t="s">
        <v>360</v>
      </c>
      <c r="BG8" s="58" t="s">
        <v>231</v>
      </c>
      <c r="BH8" s="58" t="s">
        <v>582</v>
      </c>
      <c r="BI8" s="58" t="s">
        <v>367</v>
      </c>
      <c r="BJ8" s="58" t="s">
        <v>375</v>
      </c>
      <c r="BK8" s="58" t="s">
        <v>385</v>
      </c>
      <c r="BL8" s="58" t="s">
        <v>377</v>
      </c>
      <c r="BM8" s="58" t="s">
        <v>380</v>
      </c>
      <c r="BN8" s="58" t="s">
        <v>593</v>
      </c>
      <c r="BO8" s="58" t="s">
        <v>385</v>
      </c>
      <c r="BP8" s="58" t="s">
        <v>390</v>
      </c>
    </row>
    <row r="9" spans="1:68" ht="95" customHeight="1">
      <c r="D9" s="5" t="s">
        <v>60</v>
      </c>
      <c r="E9" s="405" t="s">
        <v>573</v>
      </c>
      <c r="G9" s="208" t="s">
        <v>204</v>
      </c>
      <c r="H9" s="108" t="str">
        <f>VLOOKUP(G9,$BA$5:$BR$11,3)</f>
        <v>Clear and documented policy</v>
      </c>
      <c r="I9" s="209" t="s">
        <v>1066</v>
      </c>
      <c r="J9" s="209"/>
      <c r="K9" s="209"/>
      <c r="L9" s="2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T9" s="13"/>
      <c r="AU9" s="13"/>
      <c r="AV9" s="13"/>
      <c r="AW9" s="13"/>
      <c r="AX9" s="13"/>
      <c r="BA9" s="1" t="s">
        <v>201</v>
      </c>
      <c r="BB9" s="58" t="s">
        <v>346</v>
      </c>
      <c r="BC9" s="58" t="s">
        <v>351</v>
      </c>
      <c r="BD9" s="58" t="s">
        <v>356</v>
      </c>
      <c r="BE9" s="58" t="s">
        <v>579</v>
      </c>
      <c r="BF9" s="58" t="s">
        <v>361</v>
      </c>
      <c r="BG9" s="58" t="s">
        <v>230</v>
      </c>
      <c r="BH9" s="58" t="s">
        <v>583</v>
      </c>
      <c r="BI9" s="58" t="s">
        <v>368</v>
      </c>
      <c r="BJ9" s="58" t="s">
        <v>372</v>
      </c>
      <c r="BK9" s="58" t="s">
        <v>386</v>
      </c>
      <c r="BL9" s="58" t="s">
        <v>657</v>
      </c>
      <c r="BM9" s="58" t="s">
        <v>381</v>
      </c>
      <c r="BN9" s="58" t="s">
        <v>594</v>
      </c>
      <c r="BO9" s="58" t="s">
        <v>386</v>
      </c>
      <c r="BP9" s="58" t="s">
        <v>391</v>
      </c>
    </row>
    <row r="10" spans="1:68" ht="95" customHeight="1">
      <c r="E10" s="405"/>
      <c r="G10" s="214" t="s">
        <v>204</v>
      </c>
      <c r="H10" s="196" t="str">
        <f>VLOOKUP(G10,$BA$5:$BR$11,3)</f>
        <v>Clear and documented policy</v>
      </c>
      <c r="I10" s="211"/>
      <c r="J10" s="211"/>
      <c r="K10" s="211"/>
      <c r="L10" s="212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T10" s="13"/>
      <c r="AU10" s="13"/>
      <c r="AV10" s="13"/>
      <c r="AW10" s="13"/>
      <c r="AX10" s="13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  <c r="BP10" s="58"/>
    </row>
    <row r="11" spans="1:68" ht="15" customHeight="1">
      <c r="E11" s="402" t="str">
        <f>IF(AND(I9="",J9="",K9="",L9=""),"INPUT ERROR! Please provide remarks"," ")</f>
        <v xml:space="preserve"> </v>
      </c>
      <c r="F11" s="402"/>
      <c r="G11" s="402"/>
      <c r="H11" s="402"/>
      <c r="I11" s="402"/>
      <c r="J11" s="402"/>
      <c r="K11" s="402"/>
      <c r="L11" s="402"/>
      <c r="AD11" s="17" t="b">
        <f>IF(G9="",FALSE,TRUE)</f>
        <v>1</v>
      </c>
      <c r="AE11" s="17">
        <f>IF(G9="AL5",5,0)</f>
        <v>0</v>
      </c>
      <c r="AF11" s="17">
        <f>IF(G9="AL4",4,0)</f>
        <v>0</v>
      </c>
      <c r="AG11" s="17">
        <f>IF(G9="AL3",3,0)</f>
        <v>3</v>
      </c>
      <c r="AH11" s="17">
        <f>IF(G9="AL2",2,0)</f>
        <v>0</v>
      </c>
      <c r="AI11" s="17">
        <f>IF(G9="AL1",1,0)</f>
        <v>0</v>
      </c>
      <c r="AJ11" s="17" t="b">
        <f>IF(AND(K9="",L9=""),TRUE,FALSE)</f>
        <v>1</v>
      </c>
      <c r="AK11" s="17" t="b">
        <f>IF(AND(K10="",L10=""),TRUE,FALSE)</f>
        <v>1</v>
      </c>
      <c r="AL11" s="17"/>
      <c r="AM11" s="17">
        <f>COUNTIF(AE11:AI11,0)</f>
        <v>4</v>
      </c>
      <c r="AN11" s="17" t="b">
        <f>IF((E11=" "),TRUE,FALSE)</f>
        <v>1</v>
      </c>
      <c r="AO11" s="17">
        <f>COUNTIF(AE11:AI11,5)</f>
        <v>0</v>
      </c>
      <c r="AP11" s="17">
        <f>COUNTIF(AE11:AI11,4)</f>
        <v>0</v>
      </c>
      <c r="AQ11" s="17">
        <f>COUNTIF(AE11:AI11,2)</f>
        <v>0</v>
      </c>
      <c r="AR11" s="17">
        <f>COUNTIF(AE11:AI11,1)</f>
        <v>0</v>
      </c>
      <c r="AT11" s="17">
        <f>IF(G10="AL5",5,0)</f>
        <v>0</v>
      </c>
      <c r="AU11" s="17">
        <f>IF(G10="AL4",4,0)</f>
        <v>0</v>
      </c>
      <c r="AV11" s="17">
        <f>IF(G10="AL3",3,0)</f>
        <v>3</v>
      </c>
      <c r="AW11" s="17">
        <f>IF(G10="AL2",2,0)</f>
        <v>0</v>
      </c>
      <c r="AX11" s="17">
        <f>IF(G10="AL1",1,0)</f>
        <v>0</v>
      </c>
    </row>
    <row r="12" spans="1:68" ht="95" customHeight="1">
      <c r="D12" s="5" t="s">
        <v>61</v>
      </c>
      <c r="E12" s="405" t="s">
        <v>1208</v>
      </c>
      <c r="G12" s="208" t="s">
        <v>204</v>
      </c>
      <c r="H12" s="108" t="str">
        <f>VLOOKUP(G12,$BA$5:$BR$11,4)</f>
        <v>Appropriate to, and comply with</v>
      </c>
      <c r="I12" s="209" t="s">
        <v>1066</v>
      </c>
      <c r="J12" s="209"/>
      <c r="K12" s="209"/>
      <c r="L12" s="2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T12" s="13"/>
      <c r="AU12" s="13"/>
      <c r="AV12" s="13"/>
      <c r="AW12" s="13"/>
      <c r="AX12" s="13"/>
    </row>
    <row r="13" spans="1:68" ht="95" customHeight="1">
      <c r="E13" s="405"/>
      <c r="G13" s="214" t="s">
        <v>204</v>
      </c>
      <c r="H13" s="196" t="str">
        <f>VLOOKUP(G13,$BA$5:$BR$11,4)</f>
        <v>Appropriate to, and comply with</v>
      </c>
      <c r="I13" s="211"/>
      <c r="J13" s="211"/>
      <c r="K13" s="211"/>
      <c r="L13" s="212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T13" s="13"/>
      <c r="AU13" s="13"/>
      <c r="AV13" s="13"/>
      <c r="AW13" s="13"/>
      <c r="AX13" s="13"/>
    </row>
    <row r="14" spans="1:68">
      <c r="E14" s="402" t="str">
        <f>IF(AND(I12="",J12="",K12="",L12=""),"INPUT ERROR! Please provide remarks"," ")</f>
        <v xml:space="preserve"> </v>
      </c>
      <c r="F14" s="402"/>
      <c r="G14" s="402"/>
      <c r="H14" s="402"/>
      <c r="I14" s="402"/>
      <c r="J14" s="402"/>
      <c r="K14" s="402"/>
      <c r="L14" s="402"/>
      <c r="AD14" s="17" t="b">
        <f>IF(G12="",FALSE,TRUE)</f>
        <v>1</v>
      </c>
      <c r="AE14" s="17">
        <f>IF(G12="AL5",5,0)</f>
        <v>0</v>
      </c>
      <c r="AF14" s="17">
        <f>IF(G12="AL4",4,0)</f>
        <v>0</v>
      </c>
      <c r="AG14" s="17">
        <f>IF(G12="AL3",3,0)</f>
        <v>3</v>
      </c>
      <c r="AH14" s="17">
        <f>IF(G12="AL2",2,0)</f>
        <v>0</v>
      </c>
      <c r="AI14" s="17">
        <f>IF(G12="AL1",1,0)</f>
        <v>0</v>
      </c>
      <c r="AJ14" s="17" t="b">
        <f>IF(AND(K12="",L12=""),TRUE,FALSE)</f>
        <v>1</v>
      </c>
      <c r="AK14" s="17" t="b">
        <f>IF(AND(K13="",L13=""),TRUE,FALSE)</f>
        <v>1</v>
      </c>
      <c r="AL14" s="17"/>
      <c r="AM14" s="17">
        <f>COUNTIF(AE14:AI14,0)</f>
        <v>4</v>
      </c>
      <c r="AN14" s="17" t="b">
        <f>IF((E14=" "),TRUE,FALSE)</f>
        <v>1</v>
      </c>
      <c r="AO14" s="17">
        <f>COUNTIF(AE14:AI14,5)</f>
        <v>0</v>
      </c>
      <c r="AP14" s="17">
        <f>COUNTIF(AE14:AI14,4)</f>
        <v>0</v>
      </c>
      <c r="AQ14" s="17">
        <f>COUNTIF(AE14:AI14,2)</f>
        <v>0</v>
      </c>
      <c r="AR14" s="17">
        <f>COUNTIF(AE14:AI14,1)</f>
        <v>0</v>
      </c>
      <c r="AT14" s="17">
        <f>IF(G13="AL5",5,0)</f>
        <v>0</v>
      </c>
      <c r="AU14" s="17">
        <f>IF(G13="AL4",4,0)</f>
        <v>0</v>
      </c>
      <c r="AV14" s="17">
        <f>IF(G13="AL3",3,0)</f>
        <v>3</v>
      </c>
      <c r="AW14" s="17">
        <f>IF(G13="AL2",2,0)</f>
        <v>0</v>
      </c>
      <c r="AX14" s="17">
        <f>IF(G13="AL1",1,0)</f>
        <v>0</v>
      </c>
    </row>
    <row r="15" spans="1:68" ht="95" customHeight="1">
      <c r="D15" s="5" t="s">
        <v>62</v>
      </c>
      <c r="E15" s="405" t="s">
        <v>574</v>
      </c>
      <c r="G15" s="208" t="s">
        <v>204</v>
      </c>
      <c r="H15" s="108" t="str">
        <f>VLOOKUP(G15,$BA$5:$BR$11,5)</f>
        <v xml:space="preserve">Adequate and qualified academic staffs. </v>
      </c>
      <c r="I15" s="209" t="s">
        <v>1066</v>
      </c>
      <c r="J15" s="209"/>
      <c r="K15" s="209"/>
      <c r="L15" s="2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T15" s="13"/>
      <c r="AU15" s="13"/>
      <c r="AV15" s="13"/>
      <c r="AW15" s="13"/>
      <c r="AX15" s="13"/>
    </row>
    <row r="16" spans="1:68" ht="95" customHeight="1">
      <c r="E16" s="405"/>
      <c r="G16" s="214" t="s">
        <v>204</v>
      </c>
      <c r="H16" s="196" t="str">
        <f>VLOOKUP(G16,$BA$5:$BR$11,5)</f>
        <v xml:space="preserve">Adequate and qualified academic staffs. </v>
      </c>
      <c r="I16" s="211"/>
      <c r="J16" s="211"/>
      <c r="K16" s="211"/>
      <c r="L16" s="212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T16" s="13"/>
      <c r="AU16" s="13"/>
      <c r="AV16" s="13"/>
      <c r="AW16" s="13"/>
      <c r="AX16" s="13"/>
    </row>
    <row r="17" spans="4:50">
      <c r="E17" s="402" t="str">
        <f>IF(AND(I15="",J15="",K15="",L15=""),"INPUT ERROR! Please provide remarks"," ")</f>
        <v xml:space="preserve"> </v>
      </c>
      <c r="F17" s="402"/>
      <c r="G17" s="402"/>
      <c r="H17" s="402"/>
      <c r="I17" s="402"/>
      <c r="J17" s="402"/>
      <c r="K17" s="402"/>
      <c r="L17" s="402"/>
      <c r="AD17" s="17" t="b">
        <f>IF(G15="",FALSE,TRUE)</f>
        <v>1</v>
      </c>
      <c r="AE17" s="17">
        <f>IF(G15="AL5",5,0)</f>
        <v>0</v>
      </c>
      <c r="AF17" s="17">
        <f>IF(G15="AL4",4,0)</f>
        <v>0</v>
      </c>
      <c r="AG17" s="17">
        <f>IF(G15="AL3",3,0)</f>
        <v>3</v>
      </c>
      <c r="AH17" s="17">
        <f>IF(G15="AL2",2,0)</f>
        <v>0</v>
      </c>
      <c r="AI17" s="17">
        <f>IF(G15="AL1",1,0)</f>
        <v>0</v>
      </c>
      <c r="AJ17" s="17" t="b">
        <f>IF(AND(K15="",L15=""),TRUE,FALSE)</f>
        <v>1</v>
      </c>
      <c r="AK17" s="17" t="b">
        <f>IF(AND(K16="",L16=""),TRUE,FALSE)</f>
        <v>1</v>
      </c>
      <c r="AL17" s="17"/>
      <c r="AM17" s="17">
        <f>COUNTIF(AE17:AI17,0)</f>
        <v>4</v>
      </c>
      <c r="AN17" s="17" t="b">
        <f>IF((E17=" "),TRUE,FALSE)</f>
        <v>1</v>
      </c>
      <c r="AO17" s="17">
        <f>COUNTIF(AE17:AI17,5)</f>
        <v>0</v>
      </c>
      <c r="AP17" s="17">
        <f>COUNTIF(AE17:AI17,4)</f>
        <v>0</v>
      </c>
      <c r="AQ17" s="17">
        <f>COUNTIF(AE17:AI17,2)</f>
        <v>0</v>
      </c>
      <c r="AR17" s="17">
        <f>COUNTIF(AE17:AI17,1)</f>
        <v>0</v>
      </c>
      <c r="AT17" s="17">
        <f>IF(G16="AL5",5,0)</f>
        <v>0</v>
      </c>
      <c r="AU17" s="17">
        <f>IF(G16="AL4",4,0)</f>
        <v>0</v>
      </c>
      <c r="AV17" s="17">
        <f>IF(G16="AL3",3,0)</f>
        <v>3</v>
      </c>
      <c r="AW17" s="17">
        <f>IF(G16="AL2",2,0)</f>
        <v>0</v>
      </c>
      <c r="AX17" s="17">
        <f>IF(G16="AL1",1,0)</f>
        <v>0</v>
      </c>
    </row>
    <row r="18" spans="4:50" ht="95" customHeight="1">
      <c r="D18" s="5" t="s">
        <v>63</v>
      </c>
      <c r="E18" s="405" t="s">
        <v>364</v>
      </c>
      <c r="G18" s="208" t="s">
        <v>204</v>
      </c>
      <c r="H18" s="108" t="str">
        <f>VLOOKUP(G18,$BA$5:$BR$11,6)</f>
        <v>Adequately reflected</v>
      </c>
      <c r="I18" s="209" t="s">
        <v>1066</v>
      </c>
      <c r="J18" s="209"/>
      <c r="K18" s="209"/>
      <c r="L18" s="2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T18" s="13"/>
      <c r="AU18" s="13"/>
      <c r="AV18" s="13"/>
      <c r="AW18" s="13"/>
      <c r="AX18" s="13"/>
    </row>
    <row r="19" spans="4:50" ht="95" customHeight="1">
      <c r="E19" s="405"/>
      <c r="G19" s="214" t="s">
        <v>204</v>
      </c>
      <c r="H19" s="196" t="str">
        <f>VLOOKUP(G19,$BA$5:$BR$11,6)</f>
        <v>Adequately reflected</v>
      </c>
      <c r="I19" s="211"/>
      <c r="J19" s="211"/>
      <c r="K19" s="211"/>
      <c r="L19" s="212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T19" s="13"/>
      <c r="AU19" s="13"/>
      <c r="AV19" s="13"/>
      <c r="AW19" s="13"/>
      <c r="AX19" s="13"/>
    </row>
    <row r="20" spans="4:50">
      <c r="E20" s="402" t="str">
        <f>IF(AND(I18="",J18="",K18="",L18=""),"INPUT ERROR! Please provide remarks"," ")</f>
        <v xml:space="preserve"> </v>
      </c>
      <c r="F20" s="402"/>
      <c r="G20" s="402"/>
      <c r="H20" s="402"/>
      <c r="I20" s="402"/>
      <c r="J20" s="402"/>
      <c r="K20" s="402"/>
      <c r="L20" s="402"/>
      <c r="AD20" s="17" t="b">
        <f>IF(G18="",FALSE,TRUE)</f>
        <v>1</v>
      </c>
      <c r="AE20" s="17">
        <f>IF(G18="AL5",5,0)</f>
        <v>0</v>
      </c>
      <c r="AF20" s="17">
        <f>IF(G18="AL4",4,0)</f>
        <v>0</v>
      </c>
      <c r="AG20" s="17">
        <f>IF(G18="AL3",3,0)</f>
        <v>3</v>
      </c>
      <c r="AH20" s="17">
        <f>IF(G18="AL2",2,0)</f>
        <v>0</v>
      </c>
      <c r="AI20" s="17">
        <f>IF(G18="AL1",1,0)</f>
        <v>0</v>
      </c>
      <c r="AJ20" s="17" t="b">
        <f>IF(AND(K18="",L18=""),TRUE,FALSE)</f>
        <v>1</v>
      </c>
      <c r="AK20" s="17" t="b">
        <f>IF(AND(K19="",L19=""),TRUE,FALSE)</f>
        <v>1</v>
      </c>
      <c r="AL20" s="17"/>
      <c r="AM20" s="17">
        <f>COUNTIF(AE20:AI20,0)</f>
        <v>4</v>
      </c>
      <c r="AN20" s="17" t="b">
        <f>IF((E20=" "),TRUE,FALSE)</f>
        <v>1</v>
      </c>
      <c r="AO20" s="17">
        <f>COUNTIF(AE20:AI20,5)</f>
        <v>0</v>
      </c>
      <c r="AP20" s="17">
        <f>COUNTIF(AE20:AI20,4)</f>
        <v>0</v>
      </c>
      <c r="AQ20" s="17">
        <f>COUNTIF(AE20:AI20,2)</f>
        <v>0</v>
      </c>
      <c r="AR20" s="17">
        <f>COUNTIF(AE20:AI20,1)</f>
        <v>0</v>
      </c>
      <c r="AT20" s="17">
        <f>IF(G19="AL5",5,0)</f>
        <v>0</v>
      </c>
      <c r="AU20" s="17">
        <f>IF(G19="AL4",4,0)</f>
        <v>0</v>
      </c>
      <c r="AV20" s="17">
        <f>IF(G19="AL3",3,0)</f>
        <v>3</v>
      </c>
      <c r="AW20" s="17">
        <f>IF(G19="AL2",2,0)</f>
        <v>0</v>
      </c>
      <c r="AX20" s="17">
        <f>IF(G19="AL1",1,0)</f>
        <v>0</v>
      </c>
    </row>
    <row r="21" spans="4:50" ht="95" customHeight="1">
      <c r="D21" s="5" t="s">
        <v>64</v>
      </c>
      <c r="E21" s="405" t="s">
        <v>365</v>
      </c>
      <c r="G21" s="208" t="s">
        <v>204</v>
      </c>
      <c r="H21" s="108" t="str">
        <f>VLOOKUP(G21,$BA$5:$BR$11,7)</f>
        <v>Adequately varied</v>
      </c>
      <c r="I21" s="209" t="s">
        <v>1066</v>
      </c>
      <c r="J21" s="209"/>
      <c r="K21" s="209"/>
      <c r="L21" s="213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T21" s="17"/>
      <c r="AU21" s="17"/>
      <c r="AV21" s="17"/>
      <c r="AW21" s="17"/>
      <c r="AX21" s="17"/>
    </row>
    <row r="22" spans="4:50" ht="95" customHeight="1">
      <c r="E22" s="405"/>
      <c r="G22" s="214" t="s">
        <v>204</v>
      </c>
      <c r="H22" s="196" t="str">
        <f>VLOOKUP(G22,$BA$5:$BR$11,7)</f>
        <v>Adequately varied</v>
      </c>
      <c r="I22" s="211"/>
      <c r="J22" s="211"/>
      <c r="K22" s="211"/>
      <c r="L22" s="212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T22" s="17"/>
      <c r="AU22" s="17"/>
      <c r="AV22" s="17"/>
      <c r="AW22" s="17"/>
      <c r="AX22" s="17"/>
    </row>
    <row r="23" spans="4:50">
      <c r="E23" s="402" t="str">
        <f>IF(AND(I21="",J21="",K21="",L21=""),"INPUT ERROR! Please provide remarks"," ")</f>
        <v xml:space="preserve"> </v>
      </c>
      <c r="F23" s="402"/>
      <c r="G23" s="402"/>
      <c r="H23" s="402"/>
      <c r="I23" s="402"/>
      <c r="J23" s="402"/>
      <c r="K23" s="402"/>
      <c r="L23" s="402"/>
      <c r="AD23" s="17" t="b">
        <f>IF(G21="",FALSE,TRUE)</f>
        <v>1</v>
      </c>
      <c r="AE23" s="17">
        <f>IF(G21="AL5",5,0)</f>
        <v>0</v>
      </c>
      <c r="AF23" s="17">
        <f>IF(G21="AL4",4,0)</f>
        <v>0</v>
      </c>
      <c r="AG23" s="17">
        <f>IF(G21="AL3",3,0)</f>
        <v>3</v>
      </c>
      <c r="AH23" s="17">
        <f>IF(G21="AL2",2,0)</f>
        <v>0</v>
      </c>
      <c r="AI23" s="17">
        <f>IF(G21="AL1",1,0)</f>
        <v>0</v>
      </c>
      <c r="AJ23" s="17" t="b">
        <f>IF(AND(K21="",L21=""),TRUE,FALSE)</f>
        <v>1</v>
      </c>
      <c r="AK23" s="17" t="b">
        <f>IF(AND(K22="",L22=""),TRUE,FALSE)</f>
        <v>1</v>
      </c>
      <c r="AL23" s="17"/>
      <c r="AM23" s="17">
        <f t="shared" ref="AM23:AM52" si="0">COUNTIF(AE23:AI23,0)</f>
        <v>4</v>
      </c>
      <c r="AN23" s="17" t="b">
        <f>IF((E23=" "),TRUE,FALSE)</f>
        <v>1</v>
      </c>
      <c r="AO23" s="17">
        <f t="shared" ref="AO23:AO52" si="1">COUNTIF(AE23:AI23,5)</f>
        <v>0</v>
      </c>
      <c r="AP23" s="17">
        <f t="shared" ref="AP23:AP52" si="2">COUNTIF(AE23:AI23,4)</f>
        <v>0</v>
      </c>
      <c r="AQ23" s="17">
        <f t="shared" ref="AQ23:AQ52" si="3">COUNTIF(AE23:AI23,2)</f>
        <v>0</v>
      </c>
      <c r="AR23" s="17">
        <f t="shared" ref="AR23:AR52" si="4">COUNTIF(AE23:AI23,1)</f>
        <v>0</v>
      </c>
      <c r="AT23" s="17">
        <f>IF(G22="AL5",5,0)</f>
        <v>0</v>
      </c>
      <c r="AU23" s="17">
        <f>IF(G22="AL4",4,0)</f>
        <v>0</v>
      </c>
      <c r="AV23" s="17">
        <f>IF(G22="AL3",3,0)</f>
        <v>3</v>
      </c>
      <c r="AW23" s="17">
        <f>IF(G22="AL2",2,0)</f>
        <v>0</v>
      </c>
      <c r="AX23" s="17">
        <f>IF(G22="AL1",1,0)</f>
        <v>0</v>
      </c>
    </row>
    <row r="24" spans="4:50" ht="95" customHeight="1">
      <c r="D24" s="5" t="s">
        <v>65</v>
      </c>
      <c r="E24" s="405" t="s">
        <v>580</v>
      </c>
      <c r="G24" s="208" t="s">
        <v>204</v>
      </c>
      <c r="H24" s="108" t="str">
        <f>VLOOKUP(G24,$BA$5:$BR$11,8)</f>
        <v>Clear and transparent policies and procedures, based on merits</v>
      </c>
      <c r="I24" s="209" t="s">
        <v>1066</v>
      </c>
      <c r="J24" s="209"/>
      <c r="K24" s="209"/>
      <c r="L24" s="213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T24" s="17"/>
      <c r="AU24" s="17"/>
      <c r="AV24" s="17"/>
      <c r="AW24" s="17"/>
      <c r="AX24" s="17"/>
    </row>
    <row r="25" spans="4:50" ht="95" customHeight="1">
      <c r="E25" s="405"/>
      <c r="G25" s="214" t="s">
        <v>204</v>
      </c>
      <c r="H25" s="196" t="str">
        <f>VLOOKUP(G25,$BA$5:$BR$11,8)</f>
        <v>Clear and transparent policies and procedures, based on merits</v>
      </c>
      <c r="I25" s="211"/>
      <c r="J25" s="211"/>
      <c r="K25" s="211"/>
      <c r="L25" s="212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T25" s="17"/>
      <c r="AU25" s="17"/>
      <c r="AV25" s="17"/>
      <c r="AW25" s="17"/>
      <c r="AX25" s="17"/>
    </row>
    <row r="26" spans="4:50">
      <c r="E26" s="402" t="str">
        <f>IF(AND(I24="",J24="",K24="",L24=""),"INPUT ERROR! Please provide remarks"," ")</f>
        <v xml:space="preserve"> </v>
      </c>
      <c r="F26" s="402"/>
      <c r="G26" s="402"/>
      <c r="H26" s="402"/>
      <c r="I26" s="402"/>
      <c r="J26" s="402"/>
      <c r="K26" s="402"/>
      <c r="L26" s="402"/>
      <c r="AD26" s="17" t="b">
        <f>IF(G24="",FALSE,TRUE)</f>
        <v>1</v>
      </c>
      <c r="AE26" s="17">
        <f>IF(G24="AL5",5,0)</f>
        <v>0</v>
      </c>
      <c r="AF26" s="17">
        <f>IF(G24="AL4",4,0)</f>
        <v>0</v>
      </c>
      <c r="AG26" s="17">
        <f>IF(G24="AL3",3,0)</f>
        <v>3</v>
      </c>
      <c r="AH26" s="17">
        <f>IF(G24="AL2",2,0)</f>
        <v>0</v>
      </c>
      <c r="AI26" s="17">
        <f>IF(G24="AL1",1,0)</f>
        <v>0</v>
      </c>
      <c r="AJ26" s="17" t="b">
        <f>IF(AND(K24="",L24=""),TRUE,FALSE)</f>
        <v>1</v>
      </c>
      <c r="AK26" s="17" t="b">
        <f>IF(AND(K25="",L25=""),TRUE,FALSE)</f>
        <v>1</v>
      </c>
      <c r="AL26" s="17"/>
      <c r="AM26" s="17">
        <f t="shared" si="0"/>
        <v>4</v>
      </c>
      <c r="AN26" s="17" t="b">
        <f>IF((E26=" "),TRUE,FALSE)</f>
        <v>1</v>
      </c>
      <c r="AO26" s="17">
        <f t="shared" si="1"/>
        <v>0</v>
      </c>
      <c r="AP26" s="17">
        <f t="shared" si="2"/>
        <v>0</v>
      </c>
      <c r="AQ26" s="17">
        <f t="shared" si="3"/>
        <v>0</v>
      </c>
      <c r="AR26" s="17">
        <f t="shared" si="4"/>
        <v>0</v>
      </c>
      <c r="AT26" s="17">
        <f>IF(G25="AL5",5,0)</f>
        <v>0</v>
      </c>
      <c r="AU26" s="17">
        <f>IF(G25="AL4",4,0)</f>
        <v>0</v>
      </c>
      <c r="AV26" s="17">
        <f>IF(G25="AL3",3,0)</f>
        <v>3</v>
      </c>
      <c r="AW26" s="17">
        <f>IF(G25="AL2",2,0)</f>
        <v>0</v>
      </c>
      <c r="AX26" s="17">
        <f>IF(G25="AL1",1,0)</f>
        <v>0</v>
      </c>
    </row>
    <row r="27" spans="4:50" ht="95" customHeight="1">
      <c r="D27" s="5" t="s">
        <v>66</v>
      </c>
      <c r="E27" s="405" t="s">
        <v>584</v>
      </c>
      <c r="G27" s="208" t="s">
        <v>204</v>
      </c>
      <c r="H27" s="108" t="str">
        <f>VLOOKUP(G27,$BA$5:$BR$11,9)</f>
        <v>Adequately linked</v>
      </c>
      <c r="I27" s="209" t="s">
        <v>1066</v>
      </c>
      <c r="J27" s="209"/>
      <c r="K27" s="209"/>
      <c r="L27" s="213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T27" s="17"/>
      <c r="AU27" s="17"/>
      <c r="AV27" s="17"/>
      <c r="AW27" s="17"/>
      <c r="AX27" s="17"/>
    </row>
    <row r="28" spans="4:50" ht="95" customHeight="1">
      <c r="E28" s="405"/>
      <c r="G28" s="214" t="s">
        <v>204</v>
      </c>
      <c r="H28" s="196" t="str">
        <f>VLOOKUP(G28,$BA$5:$BR$11,9)</f>
        <v>Adequately linked</v>
      </c>
      <c r="I28" s="211"/>
      <c r="J28" s="211"/>
      <c r="K28" s="211"/>
      <c r="L28" s="212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T28" s="17"/>
      <c r="AU28" s="17"/>
      <c r="AV28" s="17"/>
      <c r="AW28" s="17"/>
      <c r="AX28" s="17"/>
    </row>
    <row r="29" spans="4:50">
      <c r="E29" s="402" t="str">
        <f>IF(AND(I27="",J27="",K27="",L27=""),"INPUT ERROR! Please provide remarks"," ")</f>
        <v xml:space="preserve"> </v>
      </c>
      <c r="F29" s="402"/>
      <c r="G29" s="402"/>
      <c r="H29" s="402"/>
      <c r="I29" s="402"/>
      <c r="J29" s="402"/>
      <c r="K29" s="402"/>
      <c r="L29" s="402"/>
      <c r="AD29" s="17" t="b">
        <f>IF(G27="",FALSE,TRUE)</f>
        <v>1</v>
      </c>
      <c r="AE29" s="17">
        <f>IF(G27="AL5",5,0)</f>
        <v>0</v>
      </c>
      <c r="AF29" s="17">
        <f>IF(G27="AL4",4,0)</f>
        <v>0</v>
      </c>
      <c r="AG29" s="17">
        <f>IF(G27="AL3",3,0)</f>
        <v>3</v>
      </c>
      <c r="AH29" s="17">
        <f>IF(G27="AL2",2,0)</f>
        <v>0</v>
      </c>
      <c r="AI29" s="17">
        <f>IF(G27="AL1",1,0)</f>
        <v>0</v>
      </c>
      <c r="AJ29" s="17" t="b">
        <f>IF(AND(K27="",L27=""),TRUE,FALSE)</f>
        <v>1</v>
      </c>
      <c r="AK29" s="17" t="b">
        <f>IF(AND(K28="",L28=""),TRUE,FALSE)</f>
        <v>1</v>
      </c>
      <c r="AL29" s="17"/>
      <c r="AM29" s="17">
        <f t="shared" si="0"/>
        <v>4</v>
      </c>
      <c r="AN29" s="17" t="b">
        <f>IF((E29=" "),TRUE,FALSE)</f>
        <v>1</v>
      </c>
      <c r="AO29" s="17">
        <f t="shared" si="1"/>
        <v>0</v>
      </c>
      <c r="AP29" s="17">
        <f t="shared" si="2"/>
        <v>0</v>
      </c>
      <c r="AQ29" s="17">
        <f t="shared" si="3"/>
        <v>0</v>
      </c>
      <c r="AR29" s="17">
        <f t="shared" si="4"/>
        <v>0</v>
      </c>
      <c r="AT29" s="17">
        <f>IF(G28="AL5",5,0)</f>
        <v>0</v>
      </c>
      <c r="AU29" s="17">
        <f>IF(G28="AL4",4,0)</f>
        <v>0</v>
      </c>
      <c r="AV29" s="17">
        <f>IF(G28="AL3",3,0)</f>
        <v>3</v>
      </c>
      <c r="AW29" s="17">
        <f>IF(G28="AL2",2,0)</f>
        <v>0</v>
      </c>
      <c r="AX29" s="17">
        <f>IF(G28="AL1",1,0)</f>
        <v>0</v>
      </c>
    </row>
    <row r="30" spans="4:50">
      <c r="G30" s="203"/>
      <c r="H30" s="203"/>
      <c r="I30" s="203"/>
      <c r="J30" s="203"/>
      <c r="K30" s="203"/>
      <c r="L30" s="202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T30" s="17"/>
      <c r="AU30" s="17"/>
      <c r="AV30" s="17"/>
      <c r="AW30" s="17"/>
      <c r="AX30" s="17"/>
    </row>
    <row r="31" spans="4:50" ht="48.75" customHeight="1">
      <c r="D31" s="177">
        <v>4.2</v>
      </c>
      <c r="E31" s="178" t="s">
        <v>115</v>
      </c>
      <c r="G31" s="167" t="s">
        <v>905</v>
      </c>
      <c r="H31" s="106" t="s">
        <v>906</v>
      </c>
      <c r="I31" s="106" t="s">
        <v>907</v>
      </c>
      <c r="J31" s="106" t="s">
        <v>1339</v>
      </c>
      <c r="K31" s="106" t="s">
        <v>1171</v>
      </c>
      <c r="L31" s="106" t="s">
        <v>1172</v>
      </c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T31" s="17"/>
      <c r="AU31" s="17"/>
      <c r="AV31" s="17"/>
      <c r="AW31" s="17"/>
      <c r="AX31" s="17"/>
    </row>
    <row r="32" spans="4:50" ht="95" customHeight="1">
      <c r="D32" s="5" t="s">
        <v>68</v>
      </c>
      <c r="E32" s="404" t="s">
        <v>370</v>
      </c>
      <c r="G32" s="208" t="s">
        <v>204</v>
      </c>
      <c r="H32" s="108" t="str">
        <f>VLOOKUP(G32,$BA$5:$BR$11,10)</f>
        <v>Clear policies</v>
      </c>
      <c r="I32" s="209" t="s">
        <v>1066</v>
      </c>
      <c r="J32" s="209"/>
      <c r="K32" s="209"/>
      <c r="L32" s="213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T32" s="17"/>
      <c r="AU32" s="17"/>
      <c r="AV32" s="17"/>
      <c r="AW32" s="17"/>
      <c r="AX32" s="17"/>
    </row>
    <row r="33" spans="4:50" ht="95" customHeight="1">
      <c r="E33" s="405"/>
      <c r="G33" s="214" t="s">
        <v>204</v>
      </c>
      <c r="H33" s="196" t="str">
        <f>VLOOKUP(G33,$BA$5:$BR$11,10)</f>
        <v>Clear policies</v>
      </c>
      <c r="I33" s="211"/>
      <c r="J33" s="211"/>
      <c r="K33" s="211"/>
      <c r="L33" s="212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T33" s="17"/>
      <c r="AU33" s="17"/>
      <c r="AV33" s="17"/>
      <c r="AW33" s="17"/>
      <c r="AX33" s="17"/>
    </row>
    <row r="34" spans="4:50">
      <c r="E34" s="402" t="str">
        <f>IF(AND(I32="",J32="",K32="",L32=""),"INPUT ERROR! Please provide remarks"," ")</f>
        <v xml:space="preserve"> </v>
      </c>
      <c r="F34" s="402"/>
      <c r="G34" s="402"/>
      <c r="H34" s="402"/>
      <c r="I34" s="402"/>
      <c r="J34" s="402"/>
      <c r="K34" s="402"/>
      <c r="L34" s="402"/>
      <c r="AD34" s="17" t="b">
        <f>IF(G32="",FALSE,TRUE)</f>
        <v>1</v>
      </c>
      <c r="AE34" s="17">
        <f>IF(G32="AL5",5,0)</f>
        <v>0</v>
      </c>
      <c r="AF34" s="17">
        <f>IF(G32="AL4",4,0)</f>
        <v>0</v>
      </c>
      <c r="AG34" s="17">
        <f>IF(G32="AL3",3,0)</f>
        <v>3</v>
      </c>
      <c r="AH34" s="17">
        <f>IF(G32="AL2",2,0)</f>
        <v>0</v>
      </c>
      <c r="AI34" s="17">
        <f>IF(G32="AL1",1,0)</f>
        <v>0</v>
      </c>
      <c r="AJ34" s="17" t="b">
        <f>IF(AND(K32="",L32=""),TRUE,FALSE)</f>
        <v>1</v>
      </c>
      <c r="AK34" s="17" t="b">
        <f>IF(AND(K33="",L33=""),TRUE,FALSE)</f>
        <v>1</v>
      </c>
      <c r="AL34" s="17"/>
      <c r="AM34" s="17">
        <f t="shared" si="0"/>
        <v>4</v>
      </c>
      <c r="AN34" s="17" t="b">
        <f>IF((E34=" "),TRUE,FALSE)</f>
        <v>1</v>
      </c>
      <c r="AO34" s="17">
        <f t="shared" si="1"/>
        <v>0</v>
      </c>
      <c r="AP34" s="17">
        <f t="shared" si="2"/>
        <v>0</v>
      </c>
      <c r="AQ34" s="17">
        <f t="shared" si="3"/>
        <v>0</v>
      </c>
      <c r="AR34" s="17">
        <f t="shared" si="4"/>
        <v>0</v>
      </c>
      <c r="AT34" s="17">
        <f>IF(G33="AL5",5,0)</f>
        <v>0</v>
      </c>
      <c r="AU34" s="17">
        <f>IF(G33="AL4",4,0)</f>
        <v>0</v>
      </c>
      <c r="AV34" s="17">
        <f>IF(G33="AL3",3,0)</f>
        <v>3</v>
      </c>
      <c r="AW34" s="17">
        <f>IF(G33="AL2",2,0)</f>
        <v>0</v>
      </c>
      <c r="AX34" s="17">
        <f>IF(G33="AL1",1,0)</f>
        <v>0</v>
      </c>
    </row>
    <row r="35" spans="4:50" ht="95" customHeight="1">
      <c r="D35" s="5" t="s">
        <v>67</v>
      </c>
      <c r="E35" s="405" t="s">
        <v>585</v>
      </c>
      <c r="G35" s="208" t="s">
        <v>204</v>
      </c>
      <c r="H35" s="108" t="str">
        <f>VLOOKUP(G35,$BA$5:$BR$11,11)</f>
        <v>Adequate opportunities provided</v>
      </c>
      <c r="I35" s="209" t="s">
        <v>1066</v>
      </c>
      <c r="J35" s="209"/>
      <c r="K35" s="209"/>
      <c r="L35" s="213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T35" s="17"/>
      <c r="AU35" s="17"/>
      <c r="AV35" s="17"/>
      <c r="AW35" s="17"/>
      <c r="AX35" s="17"/>
    </row>
    <row r="36" spans="4:50" ht="95" customHeight="1">
      <c r="E36" s="405"/>
      <c r="G36" s="214" t="s">
        <v>204</v>
      </c>
      <c r="H36" s="196" t="str">
        <f>VLOOKUP(G36,$BA$5:$BR$11,11)</f>
        <v>Adequate opportunities provided</v>
      </c>
      <c r="I36" s="211"/>
      <c r="J36" s="211"/>
      <c r="K36" s="211"/>
      <c r="L36" s="212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T36" s="17"/>
      <c r="AU36" s="17"/>
      <c r="AV36" s="17"/>
      <c r="AW36" s="17"/>
      <c r="AX36" s="17"/>
    </row>
    <row r="37" spans="4:50">
      <c r="E37" s="402" t="str">
        <f>IF(AND(I35="",J35="",K35="",L35=""),"INPUT ERROR! Please provide remarks"," ")</f>
        <v xml:space="preserve"> </v>
      </c>
      <c r="F37" s="402"/>
      <c r="G37" s="402"/>
      <c r="H37" s="402"/>
      <c r="I37" s="402"/>
      <c r="J37" s="402"/>
      <c r="K37" s="402"/>
      <c r="L37" s="402"/>
      <c r="AD37" s="17" t="b">
        <f>IF(G35="",FALSE,TRUE)</f>
        <v>1</v>
      </c>
      <c r="AE37" s="17">
        <f>IF(G35="AL5",5,0)</f>
        <v>0</v>
      </c>
      <c r="AF37" s="17">
        <f>IF(G35="AL4",4,0)</f>
        <v>0</v>
      </c>
      <c r="AG37" s="17">
        <f>IF(G35="AL3",3,0)</f>
        <v>3</v>
      </c>
      <c r="AH37" s="17">
        <f>IF(G35="AL2",2,0)</f>
        <v>0</v>
      </c>
      <c r="AI37" s="17">
        <f>IF(G35="AL1",1,0)</f>
        <v>0</v>
      </c>
      <c r="AJ37" s="17" t="b">
        <f>IF(AND(K35="",L35=""),TRUE,FALSE)</f>
        <v>1</v>
      </c>
      <c r="AK37" s="17" t="b">
        <f>IF(AND(K36="",L36=""),TRUE,FALSE)</f>
        <v>1</v>
      </c>
      <c r="AL37" s="17"/>
      <c r="AM37" s="17">
        <f t="shared" si="0"/>
        <v>4</v>
      </c>
      <c r="AN37" s="17" t="b">
        <f>IF((E37=" "),TRUE,FALSE)</f>
        <v>1</v>
      </c>
      <c r="AO37" s="17">
        <f t="shared" si="1"/>
        <v>0</v>
      </c>
      <c r="AP37" s="17">
        <f t="shared" si="2"/>
        <v>0</v>
      </c>
      <c r="AQ37" s="17">
        <f t="shared" si="3"/>
        <v>0</v>
      </c>
      <c r="AR37" s="17">
        <f t="shared" si="4"/>
        <v>0</v>
      </c>
      <c r="AT37" s="17">
        <f>IF(G36="AL5",5,0)</f>
        <v>0</v>
      </c>
      <c r="AU37" s="17">
        <f>IF(G36="AL4",4,0)</f>
        <v>0</v>
      </c>
      <c r="AV37" s="17">
        <f>IF(G36="AL3",3,0)</f>
        <v>3</v>
      </c>
      <c r="AW37" s="17">
        <f>IF(G36="AL2",2,0)</f>
        <v>0</v>
      </c>
      <c r="AX37" s="17">
        <f>IF(G36="AL1",1,0)</f>
        <v>0</v>
      </c>
    </row>
    <row r="38" spans="4:50" ht="95" customHeight="1">
      <c r="D38" s="5" t="s">
        <v>69</v>
      </c>
      <c r="E38" s="405" t="s">
        <v>586</v>
      </c>
      <c r="G38" s="208" t="s">
        <v>204</v>
      </c>
      <c r="H38" s="108" t="str">
        <f>VLOOKUP(G38,$BA$5:$BR$11,12)</f>
        <v>Clear policies and procedures</v>
      </c>
      <c r="I38" s="209" t="s">
        <v>1066</v>
      </c>
      <c r="J38" s="209"/>
      <c r="K38" s="209"/>
      <c r="L38" s="213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T38" s="17"/>
      <c r="AU38" s="17"/>
      <c r="AV38" s="17"/>
      <c r="AW38" s="17"/>
      <c r="AX38" s="17"/>
    </row>
    <row r="39" spans="4:50" ht="95" customHeight="1">
      <c r="E39" s="405"/>
      <c r="G39" s="214" t="s">
        <v>204</v>
      </c>
      <c r="H39" s="196" t="str">
        <f>VLOOKUP(G39,$BA$5:$BR$11,12)</f>
        <v>Clear policies and procedures</v>
      </c>
      <c r="I39" s="211"/>
      <c r="J39" s="211"/>
      <c r="K39" s="211"/>
      <c r="L39" s="212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T39" s="17"/>
      <c r="AU39" s="17"/>
      <c r="AV39" s="17"/>
      <c r="AW39" s="17"/>
      <c r="AX39" s="17"/>
    </row>
    <row r="40" spans="4:50">
      <c r="E40" s="402" t="str">
        <f>IF(AND(I38="",J38="",K38="",L38=""),"INPUT ERROR! Please provide remarks"," ")</f>
        <v xml:space="preserve"> </v>
      </c>
      <c r="F40" s="402"/>
      <c r="G40" s="402"/>
      <c r="H40" s="402"/>
      <c r="I40" s="402"/>
      <c r="J40" s="402"/>
      <c r="K40" s="402"/>
      <c r="L40" s="402"/>
      <c r="AD40" s="17" t="b">
        <f>IF(G38="",FALSE,TRUE)</f>
        <v>1</v>
      </c>
      <c r="AE40" s="17">
        <f>IF(G38="AL5",5,0)</f>
        <v>0</v>
      </c>
      <c r="AF40" s="17">
        <f>IF(G38="AL4",4,0)</f>
        <v>0</v>
      </c>
      <c r="AG40" s="17">
        <f>IF(G38="AL3",3,0)</f>
        <v>3</v>
      </c>
      <c r="AH40" s="17">
        <f>IF(G38="AL2",2,0)</f>
        <v>0</v>
      </c>
      <c r="AI40" s="17">
        <f>IF(G38="AL1",1,0)</f>
        <v>0</v>
      </c>
      <c r="AJ40" s="17" t="b">
        <f>IF(AND(K38="",L38=""),TRUE,FALSE)</f>
        <v>1</v>
      </c>
      <c r="AK40" s="17" t="b">
        <f>IF(AND(K39="",L39=""),TRUE,FALSE)</f>
        <v>1</v>
      </c>
      <c r="AL40" s="17"/>
      <c r="AM40" s="17">
        <f t="shared" si="0"/>
        <v>4</v>
      </c>
      <c r="AN40" s="17" t="b">
        <f>IF((E40=" "),TRUE,FALSE)</f>
        <v>1</v>
      </c>
      <c r="AO40" s="17">
        <f t="shared" si="1"/>
        <v>0</v>
      </c>
      <c r="AP40" s="17">
        <f t="shared" si="2"/>
        <v>0</v>
      </c>
      <c r="AQ40" s="17">
        <f t="shared" si="3"/>
        <v>0</v>
      </c>
      <c r="AR40" s="17">
        <f t="shared" si="4"/>
        <v>0</v>
      </c>
      <c r="AT40" s="17">
        <f>IF(G39="AL5",5,0)</f>
        <v>0</v>
      </c>
      <c r="AU40" s="17">
        <f>IF(G39="AL4",4,0)</f>
        <v>0</v>
      </c>
      <c r="AV40" s="17">
        <f>IF(G39="AL3",3,0)</f>
        <v>3</v>
      </c>
      <c r="AW40" s="17">
        <f>IF(G39="AL2",2,0)</f>
        <v>0</v>
      </c>
      <c r="AX40" s="17">
        <f>IF(G39="AL1",1,0)</f>
        <v>0</v>
      </c>
    </row>
    <row r="41" spans="4:50" ht="95" customHeight="1">
      <c r="D41" s="5" t="s">
        <v>70</v>
      </c>
      <c r="E41" s="405" t="s">
        <v>587</v>
      </c>
      <c r="G41" s="208" t="s">
        <v>204</v>
      </c>
      <c r="H41" s="108" t="str">
        <f>VLOOKUP(G41,$BA$5:$BR$11,13)</f>
        <v>Documented processes and appropriate mechanisms</v>
      </c>
      <c r="I41" s="209" t="s">
        <v>1066</v>
      </c>
      <c r="J41" s="209"/>
      <c r="K41" s="209"/>
      <c r="L41" s="213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T41" s="17"/>
      <c r="AU41" s="17"/>
      <c r="AV41" s="17"/>
      <c r="AW41" s="17"/>
      <c r="AX41" s="17"/>
    </row>
    <row r="42" spans="4:50" ht="95" customHeight="1">
      <c r="E42" s="405"/>
      <c r="G42" s="214" t="s">
        <v>204</v>
      </c>
      <c r="H42" s="196" t="str">
        <f>VLOOKUP(G42,$BA$5:$BR$11,13)</f>
        <v>Documented processes and appropriate mechanisms</v>
      </c>
      <c r="I42" s="211"/>
      <c r="J42" s="211"/>
      <c r="K42" s="211"/>
      <c r="L42" s="212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T42" s="17"/>
      <c r="AU42" s="17"/>
      <c r="AV42" s="17"/>
      <c r="AW42" s="17"/>
      <c r="AX42" s="17"/>
    </row>
    <row r="43" spans="4:50">
      <c r="E43" s="402" t="str">
        <f>IF(AND(I41="",J41="",K41="",L41=""),"INPUT ERROR! Please provide remarks"," ")</f>
        <v xml:space="preserve"> </v>
      </c>
      <c r="F43" s="402"/>
      <c r="G43" s="402"/>
      <c r="H43" s="402"/>
      <c r="I43" s="402"/>
      <c r="J43" s="402"/>
      <c r="K43" s="402"/>
      <c r="L43" s="402"/>
      <c r="AD43" s="17" t="b">
        <f>IF(G41="",FALSE,TRUE)</f>
        <v>1</v>
      </c>
      <c r="AE43" s="17">
        <f>IF(G41="AL5",5,0)</f>
        <v>0</v>
      </c>
      <c r="AF43" s="17">
        <f>IF(G41="AL4",4,0)</f>
        <v>0</v>
      </c>
      <c r="AG43" s="17">
        <f>IF(G41="AL3",3,0)</f>
        <v>3</v>
      </c>
      <c r="AH43" s="17">
        <f>IF(G41="AL2",2,0)</f>
        <v>0</v>
      </c>
      <c r="AI43" s="17">
        <f>IF(G41="AL1",1,0)</f>
        <v>0</v>
      </c>
      <c r="AJ43" s="17" t="b">
        <f>IF(AND(K41="",L41=""),TRUE,FALSE)</f>
        <v>1</v>
      </c>
      <c r="AK43" s="17" t="b">
        <f>IF(AND(K42="",L42=""),TRUE,FALSE)</f>
        <v>1</v>
      </c>
      <c r="AL43" s="17"/>
      <c r="AM43" s="17">
        <f t="shared" si="0"/>
        <v>4</v>
      </c>
      <c r="AN43" s="17" t="b">
        <f>IF((E43=" "),TRUE,FALSE)</f>
        <v>1</v>
      </c>
      <c r="AO43" s="17">
        <f t="shared" si="1"/>
        <v>0</v>
      </c>
      <c r="AP43" s="17">
        <f t="shared" si="2"/>
        <v>0</v>
      </c>
      <c r="AQ43" s="17">
        <f t="shared" si="3"/>
        <v>0</v>
      </c>
      <c r="AR43" s="17">
        <f t="shared" si="4"/>
        <v>0</v>
      </c>
      <c r="AT43" s="17">
        <f>IF(G42="AL5",5,0)</f>
        <v>0</v>
      </c>
      <c r="AU43" s="17">
        <f>IF(G42="AL4",4,0)</f>
        <v>0</v>
      </c>
      <c r="AV43" s="17">
        <f>IF(G42="AL3",3,0)</f>
        <v>3</v>
      </c>
      <c r="AW43" s="17">
        <f>IF(G42="AL2",2,0)</f>
        <v>0</v>
      </c>
      <c r="AX43" s="17">
        <f>IF(G42="AL1",1,0)</f>
        <v>0</v>
      </c>
    </row>
    <row r="44" spans="4:50" ht="95" customHeight="1">
      <c r="D44" s="5" t="s">
        <v>71</v>
      </c>
      <c r="E44" s="405" t="s">
        <v>589</v>
      </c>
      <c r="G44" s="208" t="s">
        <v>204</v>
      </c>
      <c r="H44" s="108" t="str">
        <f>VLOOKUP(G44,$BA$5:$BR$11,14)</f>
        <v>Have a development programme</v>
      </c>
      <c r="I44" s="209" t="s">
        <v>1066</v>
      </c>
      <c r="J44" s="209"/>
      <c r="K44" s="209"/>
      <c r="L44" s="213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T44" s="17"/>
      <c r="AU44" s="17"/>
      <c r="AV44" s="17"/>
      <c r="AW44" s="17"/>
      <c r="AX44" s="17"/>
    </row>
    <row r="45" spans="4:50" ht="95" customHeight="1">
      <c r="E45" s="405"/>
      <c r="G45" s="214" t="s">
        <v>204</v>
      </c>
      <c r="H45" s="196" t="str">
        <f>VLOOKUP(G45,$BA$5:$BR$11,14)</f>
        <v>Have a development programme</v>
      </c>
      <c r="I45" s="211"/>
      <c r="J45" s="211"/>
      <c r="K45" s="211"/>
      <c r="L45" s="212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T45" s="17"/>
      <c r="AU45" s="17"/>
      <c r="AV45" s="17"/>
      <c r="AW45" s="17"/>
      <c r="AX45" s="17"/>
    </row>
    <row r="46" spans="4:50">
      <c r="E46" s="402" t="str">
        <f>IF(AND(I44="",J44="",K44="",L44=""),"INPUT ERROR! Please provide remarks"," ")</f>
        <v xml:space="preserve"> </v>
      </c>
      <c r="F46" s="402"/>
      <c r="G46" s="402"/>
      <c r="H46" s="402"/>
      <c r="I46" s="402"/>
      <c r="J46" s="402"/>
      <c r="K46" s="402"/>
      <c r="L46" s="402"/>
      <c r="AD46" s="17" t="b">
        <f>IF(G44="",FALSE,TRUE)</f>
        <v>1</v>
      </c>
      <c r="AE46" s="17">
        <f>IF(G44="AL5",5,0)</f>
        <v>0</v>
      </c>
      <c r="AF46" s="17">
        <f>IF(G44="AL4",4,0)</f>
        <v>0</v>
      </c>
      <c r="AG46" s="17">
        <f>IF(G44="AL3",3,0)</f>
        <v>3</v>
      </c>
      <c r="AH46" s="17">
        <f>IF(G44="AL2",2,0)</f>
        <v>0</v>
      </c>
      <c r="AI46" s="17">
        <f>IF(G44="AL1",1,0)</f>
        <v>0</v>
      </c>
      <c r="AJ46" s="17" t="b">
        <f>IF(AND(K44="",L44=""),TRUE,FALSE)</f>
        <v>1</v>
      </c>
      <c r="AK46" s="17" t="b">
        <f>IF(AND(K45="",L45=""),TRUE,FALSE)</f>
        <v>1</v>
      </c>
      <c r="AL46" s="17"/>
      <c r="AM46" s="17">
        <f t="shared" si="0"/>
        <v>4</v>
      </c>
      <c r="AN46" s="17" t="b">
        <f>IF((E46=" "),TRUE,FALSE)</f>
        <v>1</v>
      </c>
      <c r="AO46" s="17">
        <f t="shared" si="1"/>
        <v>0</v>
      </c>
      <c r="AP46" s="17">
        <f t="shared" si="2"/>
        <v>0</v>
      </c>
      <c r="AQ46" s="17">
        <f t="shared" si="3"/>
        <v>0</v>
      </c>
      <c r="AR46" s="17">
        <f t="shared" si="4"/>
        <v>0</v>
      </c>
      <c r="AT46" s="17">
        <f>IF(G45="AL5",5,0)</f>
        <v>0</v>
      </c>
      <c r="AU46" s="17">
        <f>IF(G45="AL4",4,0)</f>
        <v>0</v>
      </c>
      <c r="AV46" s="17">
        <f>IF(G45="AL3",3,0)</f>
        <v>3</v>
      </c>
      <c r="AW46" s="17">
        <f>IF(G45="AL2",2,0)</f>
        <v>0</v>
      </c>
      <c r="AX46" s="17">
        <f>IF(G45="AL1",1,0)</f>
        <v>0</v>
      </c>
    </row>
    <row r="47" spans="4:50" ht="95" customHeight="1">
      <c r="D47" s="5" t="s">
        <v>72</v>
      </c>
      <c r="E47" s="405" t="s">
        <v>595</v>
      </c>
      <c r="G47" s="208" t="s">
        <v>204</v>
      </c>
      <c r="H47" s="108" t="str">
        <f>VLOOKUP(G47,$BA$5:$BR$11,15)</f>
        <v>Adequate opportunities provided</v>
      </c>
      <c r="I47" s="209" t="s">
        <v>1066</v>
      </c>
      <c r="J47" s="209"/>
      <c r="K47" s="209"/>
      <c r="L47" s="213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T47" s="17"/>
      <c r="AU47" s="17"/>
      <c r="AV47" s="17"/>
      <c r="AW47" s="17"/>
      <c r="AX47" s="17"/>
    </row>
    <row r="48" spans="4:50" ht="95" customHeight="1">
      <c r="E48" s="405"/>
      <c r="G48" s="214" t="s">
        <v>204</v>
      </c>
      <c r="H48" s="196" t="str">
        <f>VLOOKUP(G48,$BA$5:$BR$11,15)</f>
        <v>Adequate opportunities provided</v>
      </c>
      <c r="I48" s="211"/>
      <c r="J48" s="211"/>
      <c r="K48" s="211"/>
      <c r="L48" s="212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T48" s="17"/>
      <c r="AU48" s="17"/>
      <c r="AV48" s="17"/>
      <c r="AW48" s="17"/>
      <c r="AX48" s="17"/>
    </row>
    <row r="49" spans="4:50">
      <c r="E49" s="402" t="str">
        <f>IF(AND(I47="",J47="",K47="",L47=""),"INPUT ERROR! Please provide remarks"," ")</f>
        <v xml:space="preserve"> </v>
      </c>
      <c r="F49" s="402"/>
      <c r="G49" s="402"/>
      <c r="H49" s="402"/>
      <c r="I49" s="402"/>
      <c r="J49" s="402"/>
      <c r="K49" s="402"/>
      <c r="L49" s="402"/>
      <c r="AD49" s="17" t="b">
        <f>IF(G47="",FALSE,TRUE)</f>
        <v>1</v>
      </c>
      <c r="AE49" s="17">
        <f>IF(G47="AL5",5,0)</f>
        <v>0</v>
      </c>
      <c r="AF49" s="17">
        <f>IF(G47="AL4",4,0)</f>
        <v>0</v>
      </c>
      <c r="AG49" s="17">
        <f>IF(G47="AL3",3,0)</f>
        <v>3</v>
      </c>
      <c r="AH49" s="17">
        <f>IF(G47="AL2",2,0)</f>
        <v>0</v>
      </c>
      <c r="AI49" s="17">
        <f>IF(G47="AL1",1,0)</f>
        <v>0</v>
      </c>
      <c r="AJ49" s="17" t="b">
        <f>IF(AND(K47="",L47=""),TRUE,FALSE)</f>
        <v>1</v>
      </c>
      <c r="AK49" s="17" t="b">
        <f>IF(AND(K48="",L48=""),TRUE,FALSE)</f>
        <v>1</v>
      </c>
      <c r="AL49" s="17"/>
      <c r="AM49" s="17">
        <f t="shared" si="0"/>
        <v>4</v>
      </c>
      <c r="AN49" s="17" t="b">
        <f>IF((E49=" "),TRUE,FALSE)</f>
        <v>1</v>
      </c>
      <c r="AO49" s="17">
        <f t="shared" si="1"/>
        <v>0</v>
      </c>
      <c r="AP49" s="17">
        <f t="shared" si="2"/>
        <v>0</v>
      </c>
      <c r="AQ49" s="17">
        <f t="shared" si="3"/>
        <v>0</v>
      </c>
      <c r="AR49" s="17">
        <f t="shared" si="4"/>
        <v>0</v>
      </c>
      <c r="AT49" s="17">
        <f>IF(G48="AL5",5,0)</f>
        <v>0</v>
      </c>
      <c r="AU49" s="17">
        <f>IF(G48="AL4",4,0)</f>
        <v>0</v>
      </c>
      <c r="AV49" s="17">
        <f>IF(G48="AL3",3,0)</f>
        <v>3</v>
      </c>
      <c r="AW49" s="17">
        <f>IF(G48="AL2",2,0)</f>
        <v>0</v>
      </c>
      <c r="AX49" s="17">
        <f>IF(G48="AL1",1,0)</f>
        <v>0</v>
      </c>
    </row>
    <row r="50" spans="4:50" ht="95" customHeight="1">
      <c r="D50" s="5" t="s">
        <v>588</v>
      </c>
      <c r="E50" s="405" t="s">
        <v>596</v>
      </c>
      <c r="G50" s="208" t="s">
        <v>204</v>
      </c>
      <c r="H50" s="108" t="str">
        <f>VLOOKUP(G50,$BA$5:$BR$11,16)</f>
        <v>Facilitated and encouraged</v>
      </c>
      <c r="I50" s="209" t="s">
        <v>1066</v>
      </c>
      <c r="J50" s="209"/>
      <c r="K50" s="209"/>
      <c r="L50" s="213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T50" s="17"/>
      <c r="AU50" s="17"/>
      <c r="AV50" s="17"/>
      <c r="AW50" s="17"/>
      <c r="AX50" s="17"/>
    </row>
    <row r="51" spans="4:50" ht="95" customHeight="1">
      <c r="E51" s="405"/>
      <c r="G51" s="214" t="s">
        <v>204</v>
      </c>
      <c r="H51" s="196" t="str">
        <f>VLOOKUP(G51,$BA$5:$BR$11,16)</f>
        <v>Facilitated and encouraged</v>
      </c>
      <c r="I51" s="211"/>
      <c r="J51" s="211"/>
      <c r="K51" s="211"/>
      <c r="L51" s="212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T51" s="17"/>
      <c r="AU51" s="17"/>
      <c r="AV51" s="17"/>
      <c r="AW51" s="17"/>
      <c r="AX51" s="17"/>
    </row>
    <row r="52" spans="4:50">
      <c r="E52" s="402" t="str">
        <f>IF(AND(I50="",J50="",K50="",L50=""),"INPUT ERROR! Please provide remarks"," ")</f>
        <v xml:space="preserve"> </v>
      </c>
      <c r="F52" s="402"/>
      <c r="G52" s="402"/>
      <c r="H52" s="402"/>
      <c r="I52" s="402"/>
      <c r="J52" s="402"/>
      <c r="K52" s="402"/>
      <c r="L52" s="402"/>
      <c r="AD52" s="17" t="b">
        <f>IF(G50="",FALSE,TRUE)</f>
        <v>1</v>
      </c>
      <c r="AE52" s="17">
        <f>IF(G50="AL5",5,0)</f>
        <v>0</v>
      </c>
      <c r="AF52" s="17">
        <f>IF(G50="AL4",4,0)</f>
        <v>0</v>
      </c>
      <c r="AG52" s="17">
        <f>IF(G50="AL3",3,0)</f>
        <v>3</v>
      </c>
      <c r="AH52" s="17">
        <f>IF(G50="AL2",2,0)</f>
        <v>0</v>
      </c>
      <c r="AI52" s="17">
        <f>IF(G50="AL1",1,0)</f>
        <v>0</v>
      </c>
      <c r="AJ52" s="17" t="b">
        <f>IF(AND(K50="",L50=""),TRUE,FALSE)</f>
        <v>1</v>
      </c>
      <c r="AK52" s="17" t="b">
        <f>IF(AND(K51="",L51=""),TRUE,FALSE)</f>
        <v>1</v>
      </c>
      <c r="AL52" s="17"/>
      <c r="AM52" s="17">
        <f t="shared" si="0"/>
        <v>4</v>
      </c>
      <c r="AN52" s="17" t="b">
        <f>IF((E52=" "),TRUE,FALSE)</f>
        <v>1</v>
      </c>
      <c r="AO52" s="17">
        <f t="shared" si="1"/>
        <v>0</v>
      </c>
      <c r="AP52" s="17">
        <f t="shared" si="2"/>
        <v>0</v>
      </c>
      <c r="AQ52" s="17">
        <f t="shared" si="3"/>
        <v>0</v>
      </c>
      <c r="AR52" s="17">
        <f t="shared" si="4"/>
        <v>0</v>
      </c>
      <c r="AT52" s="17">
        <f>IF(G51="AL5",5,0)</f>
        <v>0</v>
      </c>
      <c r="AU52" s="17">
        <f>IF(G51="AL4",4,0)</f>
        <v>0</v>
      </c>
      <c r="AV52" s="17">
        <f>IF(G51="AL3",3,0)</f>
        <v>3</v>
      </c>
      <c r="AW52" s="17">
        <f>IF(G51="AL2",2,0)</f>
        <v>0</v>
      </c>
      <c r="AX52" s="17">
        <f>IF(G51="AL1",1,0)</f>
        <v>0</v>
      </c>
    </row>
    <row r="53" spans="4:50">
      <c r="E53" s="201"/>
      <c r="F53" s="202"/>
      <c r="G53" s="203"/>
      <c r="H53" s="203"/>
      <c r="I53" s="203"/>
      <c r="J53" s="203"/>
      <c r="K53" s="203"/>
      <c r="L53" s="202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T53" s="13"/>
      <c r="AU53" s="13"/>
      <c r="AV53" s="13"/>
      <c r="AW53" s="13"/>
      <c r="AX53" s="13"/>
    </row>
    <row r="54" spans="4:50">
      <c r="E54" s="201"/>
      <c r="F54" s="202"/>
      <c r="G54" s="203"/>
      <c r="H54" s="203"/>
      <c r="I54" s="203"/>
      <c r="J54" s="203"/>
      <c r="K54" s="203"/>
      <c r="L54" s="202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T54" s="17"/>
      <c r="AU54" s="17"/>
      <c r="AV54" s="17"/>
      <c r="AW54" s="17"/>
      <c r="AX54" s="17"/>
    </row>
    <row r="55" spans="4:50">
      <c r="E55" s="201"/>
      <c r="F55" s="202"/>
      <c r="G55" s="203"/>
      <c r="H55" s="203"/>
      <c r="I55" s="203"/>
      <c r="J55" s="203"/>
      <c r="K55" s="203"/>
      <c r="L55" s="202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T55" s="13"/>
      <c r="AU55" s="13"/>
      <c r="AV55" s="13"/>
      <c r="AW55" s="13"/>
      <c r="AX55" s="13"/>
    </row>
    <row r="56" spans="4:50">
      <c r="E56" s="201"/>
      <c r="F56" s="202"/>
      <c r="G56" s="203"/>
      <c r="H56" s="203"/>
      <c r="I56" s="203"/>
      <c r="J56" s="203"/>
      <c r="K56" s="203"/>
      <c r="L56" s="202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T56" s="17"/>
      <c r="AU56" s="17"/>
      <c r="AV56" s="17"/>
      <c r="AW56" s="17"/>
      <c r="AX56" s="17"/>
    </row>
    <row r="57" spans="4:50">
      <c r="E57" s="201"/>
      <c r="F57" s="202"/>
      <c r="G57" s="203"/>
      <c r="H57" s="203"/>
      <c r="I57" s="203"/>
      <c r="J57" s="203"/>
      <c r="K57" s="203"/>
      <c r="L57" s="202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T57" s="13"/>
      <c r="AU57" s="13"/>
      <c r="AV57" s="13"/>
      <c r="AW57" s="13"/>
      <c r="AX57" s="13"/>
    </row>
    <row r="58" spans="4:50">
      <c r="E58" s="201"/>
      <c r="F58" s="202"/>
      <c r="G58" s="203"/>
      <c r="H58" s="203"/>
      <c r="I58" s="203"/>
      <c r="J58" s="203"/>
      <c r="K58" s="203"/>
      <c r="L58" s="202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T58" s="17"/>
      <c r="AU58" s="17"/>
      <c r="AV58" s="17"/>
      <c r="AW58" s="17"/>
      <c r="AX58" s="17"/>
    </row>
    <row r="59" spans="4:50">
      <c r="E59" s="201"/>
      <c r="F59" s="202"/>
      <c r="G59" s="203"/>
      <c r="H59" s="203"/>
      <c r="I59" s="203"/>
      <c r="J59" s="203"/>
      <c r="K59" s="203"/>
      <c r="L59" s="202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T59" s="13"/>
      <c r="AU59" s="13"/>
      <c r="AV59" s="13"/>
      <c r="AW59" s="13"/>
      <c r="AX59" s="13"/>
    </row>
    <row r="60" spans="4:50">
      <c r="E60" s="201"/>
      <c r="F60" s="202"/>
      <c r="G60" s="203"/>
      <c r="H60" s="203"/>
      <c r="I60" s="203"/>
      <c r="J60" s="203"/>
      <c r="K60" s="203"/>
      <c r="L60" s="202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T60" s="13"/>
      <c r="AU60" s="13"/>
      <c r="AV60" s="13"/>
      <c r="AW60" s="13"/>
      <c r="AX60" s="13"/>
    </row>
    <row r="61" spans="4:50">
      <c r="E61" s="201"/>
      <c r="F61" s="202"/>
      <c r="G61" s="203"/>
      <c r="H61" s="203"/>
      <c r="I61" s="203"/>
      <c r="J61" s="203"/>
      <c r="K61" s="203"/>
      <c r="L61" s="202"/>
      <c r="AD61" s="18" t="b">
        <f>IF(AND(AD8:AD58,AN8:AN58),TRUE,FALSE)</f>
        <v>1</v>
      </c>
      <c r="AE61" s="13"/>
      <c r="AF61" s="13"/>
      <c r="AG61" s="13"/>
      <c r="AH61" s="13"/>
      <c r="AI61" s="13"/>
      <c r="AJ61" s="13" t="b">
        <f>IF(AND(AJ8:AJ59),TRUE,FALSE)</f>
        <v>1</v>
      </c>
      <c r="AK61" s="13" t="b">
        <f>IF(AND(AK8:AK59),TRUE,FALSE)</f>
        <v>1</v>
      </c>
      <c r="AL61" s="13"/>
      <c r="AM61" s="13"/>
      <c r="AN61" s="13"/>
      <c r="AO61" s="13"/>
      <c r="AP61" s="13"/>
      <c r="AQ61" s="13"/>
      <c r="AR61" s="13"/>
      <c r="AT61" s="13"/>
      <c r="AU61" s="13"/>
      <c r="AV61" s="13"/>
      <c r="AW61" s="13"/>
      <c r="AX61" s="13"/>
    </row>
    <row r="62" spans="4:50">
      <c r="E62" s="201"/>
      <c r="F62" s="202"/>
      <c r="G62" s="203"/>
      <c r="H62" s="203"/>
      <c r="I62" s="203"/>
      <c r="J62" s="203"/>
      <c r="K62" s="203"/>
      <c r="L62" s="202"/>
      <c r="AD62" s="18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T62" s="13"/>
      <c r="AU62" s="13"/>
      <c r="AV62" s="13"/>
      <c r="AW62" s="13"/>
      <c r="AX62" s="13"/>
    </row>
    <row r="63" spans="4:50">
      <c r="E63" s="201"/>
      <c r="F63" s="202"/>
      <c r="G63" s="203"/>
      <c r="H63" s="203"/>
      <c r="I63" s="203"/>
      <c r="J63" s="203"/>
      <c r="K63" s="203"/>
      <c r="L63" s="202"/>
      <c r="AD63" s="19">
        <f>COUNTA(AD8:AD58)</f>
        <v>15</v>
      </c>
      <c r="AE63" s="19">
        <f>COUNTIF(AE8:AE58,5)</f>
        <v>0</v>
      </c>
      <c r="AF63" s="19">
        <f>COUNTIF(AF8:AF58,4)</f>
        <v>0</v>
      </c>
      <c r="AG63" s="19">
        <f>COUNTIF(AG8:AG58,3)</f>
        <v>15</v>
      </c>
      <c r="AH63" s="19">
        <f>COUNTIF(AH8:AH58,2)</f>
        <v>0</v>
      </c>
      <c r="AI63" s="19">
        <f>COUNTIF(AI8:AI58,1)</f>
        <v>0</v>
      </c>
      <c r="AJ63" s="13"/>
      <c r="AK63" s="13"/>
      <c r="AL63" s="13"/>
      <c r="AM63" s="13"/>
      <c r="AN63" s="13"/>
      <c r="AO63" s="13"/>
      <c r="AP63" s="13"/>
      <c r="AQ63" s="13"/>
      <c r="AR63" s="13"/>
      <c r="AT63" s="19">
        <f>COUNTIF(AT8:AT58,5)</f>
        <v>0</v>
      </c>
      <c r="AU63" s="19">
        <f>COUNTIF(AU8:AU58,4)</f>
        <v>0</v>
      </c>
      <c r="AV63" s="19">
        <f>COUNTIF(AV8:AV58,3)</f>
        <v>15</v>
      </c>
      <c r="AW63" s="19">
        <f>COUNTIF(AW8:AW58,2)</f>
        <v>0</v>
      </c>
      <c r="AX63" s="19">
        <f>COUNTIF(AX8:AX58,1)</f>
        <v>0</v>
      </c>
    </row>
    <row r="64" spans="4:50">
      <c r="E64" s="201"/>
      <c r="F64" s="202"/>
      <c r="G64" s="203"/>
      <c r="H64" s="203"/>
      <c r="I64" s="203"/>
      <c r="J64" s="203"/>
      <c r="K64" s="203"/>
      <c r="L64" s="202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T64" s="13"/>
      <c r="AU64" s="13"/>
      <c r="AV64" s="13"/>
      <c r="AW64" s="13"/>
      <c r="AX64" s="13"/>
    </row>
    <row r="65" spans="5:50">
      <c r="E65" s="201"/>
      <c r="F65" s="202"/>
      <c r="G65" s="203"/>
      <c r="H65" s="203"/>
      <c r="I65" s="203"/>
      <c r="J65" s="203"/>
      <c r="K65" s="203"/>
      <c r="L65" s="202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T65" s="13"/>
      <c r="AU65" s="13"/>
      <c r="AV65" s="13"/>
      <c r="AW65" s="13"/>
      <c r="AX65" s="13"/>
    </row>
    <row r="66" spans="5:50">
      <c r="E66" s="201"/>
      <c r="F66" s="202"/>
      <c r="G66" s="203"/>
      <c r="H66" s="203"/>
      <c r="I66" s="203"/>
      <c r="J66" s="203"/>
      <c r="K66" s="203"/>
      <c r="L66" s="202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T66" s="13"/>
      <c r="AU66" s="13"/>
      <c r="AV66" s="13"/>
      <c r="AW66" s="13"/>
      <c r="AX66" s="13"/>
    </row>
    <row r="67" spans="5:50">
      <c r="E67" s="201"/>
      <c r="F67" s="202"/>
      <c r="G67" s="203"/>
      <c r="H67" s="203"/>
      <c r="I67" s="203"/>
      <c r="J67" s="203"/>
      <c r="K67" s="203"/>
      <c r="L67" s="202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T67" s="13"/>
      <c r="AU67" s="13"/>
      <c r="AV67" s="13"/>
      <c r="AW67" s="13"/>
      <c r="AX67" s="13"/>
    </row>
    <row r="68" spans="5:50">
      <c r="E68" s="201"/>
      <c r="F68" s="202"/>
      <c r="G68" s="203"/>
      <c r="H68" s="203"/>
      <c r="I68" s="203"/>
      <c r="J68" s="203"/>
      <c r="K68" s="203"/>
      <c r="L68" s="202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T68" s="13"/>
      <c r="AU68" s="13"/>
      <c r="AV68" s="13"/>
      <c r="AW68" s="13"/>
      <c r="AX68" s="13"/>
    </row>
    <row r="69" spans="5:50">
      <c r="E69" s="201"/>
      <c r="F69" s="202"/>
      <c r="G69" s="203"/>
      <c r="H69" s="203"/>
      <c r="I69" s="203"/>
      <c r="J69" s="203"/>
      <c r="K69" s="203"/>
      <c r="L69" s="202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T69" s="13"/>
      <c r="AU69" s="13"/>
      <c r="AV69" s="13"/>
      <c r="AW69" s="13"/>
      <c r="AX69" s="13"/>
    </row>
    <row r="70" spans="5:50">
      <c r="E70" s="201"/>
      <c r="F70" s="202"/>
      <c r="G70" s="203"/>
      <c r="H70" s="203"/>
      <c r="I70" s="203"/>
      <c r="J70" s="203"/>
      <c r="K70" s="203"/>
      <c r="L70" s="202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T70" s="13"/>
      <c r="AU70" s="13"/>
      <c r="AV70" s="13"/>
      <c r="AW70" s="13"/>
      <c r="AX70" s="13"/>
    </row>
    <row r="71" spans="5:50">
      <c r="E71" s="201"/>
      <c r="F71" s="202"/>
      <c r="G71" s="203"/>
      <c r="H71" s="203"/>
      <c r="I71" s="203"/>
      <c r="J71" s="203"/>
      <c r="K71" s="203"/>
      <c r="L71" s="202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T71" s="13"/>
      <c r="AU71" s="13"/>
      <c r="AV71" s="13"/>
      <c r="AW71" s="13"/>
      <c r="AX71" s="13"/>
    </row>
    <row r="72" spans="5:50">
      <c r="E72" s="201"/>
      <c r="F72" s="202"/>
      <c r="G72" s="203"/>
      <c r="H72" s="203"/>
      <c r="I72" s="203"/>
      <c r="J72" s="203"/>
      <c r="K72" s="203"/>
      <c r="L72" s="202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T72" s="13"/>
      <c r="AU72" s="13"/>
      <c r="AV72" s="13"/>
      <c r="AW72" s="13"/>
      <c r="AX72" s="13"/>
    </row>
    <row r="73" spans="5:50">
      <c r="E73" s="201"/>
      <c r="F73" s="202"/>
      <c r="G73" s="203"/>
      <c r="H73" s="203"/>
      <c r="I73" s="203"/>
      <c r="J73" s="203"/>
      <c r="K73" s="203"/>
      <c r="L73" s="202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T73" s="13"/>
      <c r="AU73" s="13"/>
      <c r="AV73" s="13"/>
      <c r="AW73" s="13"/>
      <c r="AX73" s="13"/>
    </row>
    <row r="74" spans="5:50">
      <c r="E74" s="201"/>
      <c r="F74" s="202"/>
      <c r="G74" s="203"/>
      <c r="H74" s="203"/>
      <c r="I74" s="203"/>
      <c r="J74" s="203"/>
      <c r="K74" s="203"/>
      <c r="L74" s="202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T74" s="13"/>
      <c r="AU74" s="13"/>
      <c r="AV74" s="13"/>
      <c r="AW74" s="13"/>
      <c r="AX74" s="13"/>
    </row>
    <row r="75" spans="5:50">
      <c r="E75" s="201"/>
      <c r="F75" s="202"/>
      <c r="G75" s="203"/>
      <c r="H75" s="203"/>
      <c r="I75" s="203"/>
      <c r="J75" s="203"/>
      <c r="K75" s="203"/>
      <c r="L75" s="202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T75" s="13"/>
      <c r="AU75" s="13"/>
      <c r="AV75" s="13"/>
      <c r="AW75" s="13"/>
      <c r="AX75" s="13"/>
    </row>
    <row r="76" spans="5:50">
      <c r="E76" s="201"/>
      <c r="F76" s="202"/>
      <c r="G76" s="203"/>
      <c r="H76" s="203"/>
      <c r="I76" s="203"/>
      <c r="J76" s="203"/>
      <c r="K76" s="203"/>
      <c r="L76" s="202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T76" s="13"/>
      <c r="AU76" s="13"/>
      <c r="AV76" s="13"/>
      <c r="AW76" s="13"/>
      <c r="AX76" s="13"/>
    </row>
    <row r="77" spans="5:50">
      <c r="E77" s="201"/>
      <c r="F77" s="202"/>
      <c r="G77" s="203"/>
      <c r="H77" s="203"/>
      <c r="I77" s="203"/>
      <c r="J77" s="203"/>
      <c r="K77" s="203"/>
      <c r="L77" s="202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T77" s="13"/>
      <c r="AU77" s="13"/>
      <c r="AV77" s="13"/>
      <c r="AW77" s="13"/>
      <c r="AX77" s="13"/>
    </row>
    <row r="78" spans="5:50">
      <c r="E78" s="201"/>
      <c r="F78" s="202"/>
      <c r="G78" s="203"/>
      <c r="H78" s="203"/>
      <c r="I78" s="203"/>
      <c r="J78" s="203"/>
      <c r="K78" s="203"/>
      <c r="L78" s="202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T78" s="13"/>
      <c r="AU78" s="13"/>
      <c r="AV78" s="13"/>
      <c r="AW78" s="13"/>
      <c r="AX78" s="13"/>
    </row>
    <row r="79" spans="5:50">
      <c r="E79" s="201"/>
      <c r="F79" s="202"/>
      <c r="G79" s="203"/>
      <c r="H79" s="203"/>
      <c r="I79" s="203"/>
      <c r="J79" s="203"/>
      <c r="K79" s="203"/>
      <c r="L79" s="202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T79" s="13"/>
      <c r="AU79" s="13"/>
      <c r="AV79" s="13"/>
      <c r="AW79" s="13"/>
      <c r="AX79" s="13"/>
    </row>
    <row r="80" spans="5:50">
      <c r="E80" s="201"/>
      <c r="F80" s="202"/>
      <c r="G80" s="203"/>
      <c r="H80" s="203"/>
      <c r="I80" s="203"/>
      <c r="J80" s="203"/>
      <c r="K80" s="203"/>
      <c r="L80" s="202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T80" s="13"/>
      <c r="AU80" s="13"/>
      <c r="AV80" s="13"/>
      <c r="AW80" s="13"/>
      <c r="AX80" s="13"/>
    </row>
    <row r="81" spans="5:50">
      <c r="E81" s="201"/>
      <c r="F81" s="202"/>
      <c r="G81" s="203"/>
      <c r="H81" s="203"/>
      <c r="I81" s="203"/>
      <c r="J81" s="203"/>
      <c r="K81" s="203"/>
      <c r="L81" s="202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T81" s="13"/>
      <c r="AU81" s="13"/>
      <c r="AV81" s="13"/>
      <c r="AW81" s="13"/>
      <c r="AX81" s="13"/>
    </row>
    <row r="82" spans="5:50">
      <c r="E82" s="201"/>
      <c r="F82" s="202"/>
      <c r="G82" s="203"/>
      <c r="H82" s="203"/>
      <c r="I82" s="203"/>
      <c r="J82" s="203"/>
      <c r="K82" s="203"/>
      <c r="L82" s="202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T82" s="13"/>
      <c r="AU82" s="13"/>
      <c r="AV82" s="13"/>
      <c r="AW82" s="13"/>
      <c r="AX82" s="13"/>
    </row>
    <row r="83" spans="5:50">
      <c r="E83" s="201"/>
      <c r="F83" s="202"/>
      <c r="G83" s="203"/>
      <c r="H83" s="203"/>
      <c r="I83" s="203"/>
      <c r="J83" s="203"/>
      <c r="K83" s="203"/>
      <c r="L83" s="202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T83" s="13"/>
      <c r="AU83" s="13"/>
      <c r="AV83" s="13"/>
      <c r="AW83" s="13"/>
      <c r="AX83" s="13"/>
    </row>
    <row r="84" spans="5:50">
      <c r="E84" s="201"/>
      <c r="F84" s="202"/>
      <c r="G84" s="203"/>
      <c r="H84" s="203"/>
      <c r="I84" s="203"/>
      <c r="J84" s="203"/>
      <c r="K84" s="203"/>
      <c r="L84" s="202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T84" s="13"/>
      <c r="AU84" s="13"/>
      <c r="AV84" s="13"/>
      <c r="AW84" s="13"/>
      <c r="AX84" s="13"/>
    </row>
    <row r="85" spans="5:50">
      <c r="E85" s="201"/>
      <c r="F85" s="202"/>
      <c r="G85" s="203"/>
      <c r="H85" s="203"/>
      <c r="I85" s="203"/>
      <c r="J85" s="203"/>
      <c r="K85" s="203"/>
      <c r="L85" s="202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T85" s="13"/>
      <c r="AU85" s="13"/>
      <c r="AV85" s="13"/>
      <c r="AW85" s="13"/>
      <c r="AX85" s="13"/>
    </row>
    <row r="86" spans="5:50">
      <c r="E86" s="201"/>
      <c r="F86" s="202"/>
      <c r="G86" s="203"/>
      <c r="H86" s="203"/>
      <c r="I86" s="203"/>
      <c r="J86" s="203"/>
      <c r="K86" s="203"/>
      <c r="L86" s="202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T86" s="13"/>
      <c r="AU86" s="13"/>
      <c r="AV86" s="13"/>
      <c r="AW86" s="13"/>
      <c r="AX86" s="13"/>
    </row>
    <row r="87" spans="5:50">
      <c r="E87" s="201"/>
      <c r="F87" s="202"/>
      <c r="G87" s="203"/>
      <c r="H87" s="203"/>
      <c r="I87" s="203"/>
      <c r="J87" s="203"/>
      <c r="K87" s="203"/>
      <c r="L87" s="202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T87" s="13"/>
      <c r="AU87" s="13"/>
      <c r="AV87" s="13"/>
      <c r="AW87" s="13"/>
      <c r="AX87" s="13"/>
    </row>
    <row r="88" spans="5:50">
      <c r="E88" s="201"/>
      <c r="F88" s="202"/>
      <c r="G88" s="203"/>
      <c r="H88" s="203"/>
      <c r="I88" s="203"/>
      <c r="J88" s="203"/>
      <c r="K88" s="203"/>
      <c r="L88" s="202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T88" s="13"/>
      <c r="AU88" s="13"/>
      <c r="AV88" s="13"/>
      <c r="AW88" s="13"/>
      <c r="AX88" s="13"/>
    </row>
    <row r="89" spans="5:50">
      <c r="E89" s="201"/>
      <c r="F89" s="202"/>
      <c r="G89" s="203"/>
      <c r="H89" s="203"/>
      <c r="I89" s="203"/>
      <c r="J89" s="203"/>
      <c r="K89" s="203"/>
      <c r="L89" s="202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T89" s="13"/>
      <c r="AU89" s="13"/>
      <c r="AV89" s="13"/>
      <c r="AW89" s="13"/>
      <c r="AX89" s="13"/>
    </row>
    <row r="90" spans="5:50">
      <c r="E90" s="201"/>
      <c r="F90" s="202"/>
      <c r="G90" s="203"/>
      <c r="H90" s="203"/>
      <c r="I90" s="203"/>
      <c r="J90" s="203"/>
      <c r="K90" s="203"/>
      <c r="L90" s="202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T90" s="13"/>
      <c r="AU90" s="13"/>
      <c r="AV90" s="13"/>
      <c r="AW90" s="13"/>
      <c r="AX90" s="13"/>
    </row>
    <row r="91" spans="5:50">
      <c r="E91" s="201"/>
      <c r="F91" s="202"/>
      <c r="G91" s="203"/>
      <c r="H91" s="203"/>
      <c r="I91" s="203"/>
      <c r="J91" s="203"/>
      <c r="K91" s="203"/>
      <c r="L91" s="202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T91" s="13"/>
      <c r="AU91" s="13"/>
      <c r="AV91" s="13"/>
      <c r="AW91" s="13"/>
      <c r="AX91" s="13"/>
    </row>
    <row r="92" spans="5:50">
      <c r="E92" s="201"/>
      <c r="F92" s="202"/>
      <c r="G92" s="203"/>
      <c r="H92" s="203"/>
      <c r="I92" s="203"/>
      <c r="J92" s="203"/>
      <c r="K92" s="203"/>
      <c r="L92" s="202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T92" s="13"/>
      <c r="AU92" s="13"/>
      <c r="AV92" s="13"/>
      <c r="AW92" s="13"/>
      <c r="AX92" s="13"/>
    </row>
    <row r="93" spans="5:50">
      <c r="E93" s="201"/>
      <c r="F93" s="202"/>
      <c r="G93" s="203"/>
      <c r="H93" s="203"/>
      <c r="I93" s="203"/>
      <c r="J93" s="203"/>
      <c r="K93" s="203"/>
      <c r="L93" s="202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T93" s="13"/>
      <c r="AU93" s="13"/>
      <c r="AV93" s="13"/>
      <c r="AW93" s="13"/>
      <c r="AX93" s="13"/>
    </row>
    <row r="94" spans="5:50">
      <c r="E94" s="201"/>
      <c r="F94" s="202"/>
      <c r="G94" s="203"/>
      <c r="H94" s="203"/>
      <c r="I94" s="203"/>
      <c r="J94" s="203"/>
      <c r="K94" s="203"/>
      <c r="L94" s="202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T94" s="13"/>
      <c r="AU94" s="13"/>
      <c r="AV94" s="13"/>
      <c r="AW94" s="13"/>
      <c r="AX94" s="13"/>
    </row>
    <row r="95" spans="5:50">
      <c r="E95" s="201"/>
      <c r="F95" s="202"/>
      <c r="G95" s="203"/>
      <c r="H95" s="203"/>
      <c r="I95" s="203"/>
      <c r="J95" s="203"/>
      <c r="K95" s="203"/>
      <c r="L95" s="202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T95" s="13"/>
      <c r="AU95" s="13"/>
      <c r="AV95" s="13"/>
      <c r="AW95" s="13"/>
      <c r="AX95" s="13"/>
    </row>
    <row r="96" spans="5:50">
      <c r="E96" s="201"/>
      <c r="F96" s="202"/>
      <c r="G96" s="203"/>
      <c r="H96" s="203"/>
      <c r="I96" s="203"/>
      <c r="J96" s="203"/>
      <c r="K96" s="203"/>
      <c r="L96" s="202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T96" s="13"/>
      <c r="AU96" s="13"/>
      <c r="AV96" s="13"/>
      <c r="AW96" s="13"/>
      <c r="AX96" s="13"/>
    </row>
    <row r="97" spans="5:50">
      <c r="E97" s="201"/>
      <c r="F97" s="202"/>
      <c r="G97" s="203"/>
      <c r="H97" s="203"/>
      <c r="I97" s="203"/>
      <c r="J97" s="203"/>
      <c r="K97" s="203"/>
      <c r="L97" s="202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T97" s="13"/>
      <c r="AU97" s="13"/>
      <c r="AV97" s="13"/>
      <c r="AW97" s="13"/>
      <c r="AX97" s="13"/>
    </row>
    <row r="98" spans="5:50">
      <c r="E98" s="201"/>
      <c r="F98" s="202"/>
      <c r="G98" s="203"/>
      <c r="H98" s="203"/>
      <c r="I98" s="203"/>
      <c r="J98" s="203"/>
      <c r="K98" s="203"/>
      <c r="L98" s="202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T98" s="13"/>
      <c r="AU98" s="13"/>
      <c r="AV98" s="13"/>
      <c r="AW98" s="13"/>
      <c r="AX98" s="13"/>
    </row>
    <row r="99" spans="5:50">
      <c r="E99" s="201"/>
      <c r="F99" s="202"/>
      <c r="G99" s="203"/>
      <c r="H99" s="203"/>
      <c r="I99" s="203"/>
      <c r="J99" s="203"/>
      <c r="K99" s="203"/>
      <c r="L99" s="202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T99" s="13"/>
      <c r="AU99" s="13"/>
      <c r="AV99" s="13"/>
      <c r="AW99" s="13"/>
      <c r="AX99" s="13"/>
    </row>
    <row r="100" spans="5:50">
      <c r="E100" s="201"/>
      <c r="F100" s="202"/>
      <c r="G100" s="203"/>
      <c r="H100" s="203"/>
      <c r="I100" s="203"/>
      <c r="J100" s="203"/>
      <c r="K100" s="203"/>
      <c r="L100" s="202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T100" s="13"/>
      <c r="AU100" s="13"/>
      <c r="AV100" s="13"/>
      <c r="AW100" s="13"/>
      <c r="AX100" s="13"/>
    </row>
    <row r="101" spans="5:50">
      <c r="E101" s="201"/>
      <c r="F101" s="202"/>
      <c r="G101" s="203"/>
      <c r="H101" s="203"/>
      <c r="I101" s="203"/>
      <c r="J101" s="203"/>
      <c r="K101" s="203"/>
      <c r="L101" s="202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T101" s="13"/>
      <c r="AU101" s="13"/>
      <c r="AV101" s="13"/>
      <c r="AW101" s="13"/>
      <c r="AX101" s="13"/>
    </row>
    <row r="102" spans="5:50">
      <c r="E102" s="201"/>
      <c r="F102" s="202"/>
      <c r="G102" s="203"/>
      <c r="H102" s="203"/>
      <c r="I102" s="203"/>
      <c r="J102" s="203"/>
      <c r="K102" s="203"/>
      <c r="L102" s="202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T102" s="13"/>
      <c r="AU102" s="13"/>
      <c r="AV102" s="13"/>
      <c r="AW102" s="13"/>
      <c r="AX102" s="13"/>
    </row>
    <row r="103" spans="5:50">
      <c r="E103" s="201"/>
      <c r="F103" s="202"/>
      <c r="G103" s="203"/>
      <c r="H103" s="203"/>
      <c r="I103" s="203"/>
      <c r="J103" s="203"/>
      <c r="K103" s="203"/>
      <c r="L103" s="202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T103" s="13"/>
      <c r="AU103" s="13"/>
      <c r="AV103" s="13"/>
      <c r="AW103" s="13"/>
      <c r="AX103" s="13"/>
    </row>
    <row r="104" spans="5:50">
      <c r="E104" s="201"/>
      <c r="F104" s="202"/>
      <c r="G104" s="203"/>
      <c r="H104" s="203"/>
      <c r="I104" s="203"/>
      <c r="J104" s="203"/>
      <c r="K104" s="203"/>
      <c r="L104" s="202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T104" s="13"/>
      <c r="AU104" s="13"/>
      <c r="AV104" s="13"/>
      <c r="AW104" s="13"/>
      <c r="AX104" s="13"/>
    </row>
    <row r="105" spans="5:50">
      <c r="E105" s="201"/>
      <c r="F105" s="202"/>
      <c r="G105" s="203"/>
      <c r="H105" s="203"/>
      <c r="I105" s="203"/>
      <c r="J105" s="203"/>
      <c r="K105" s="203"/>
      <c r="L105" s="202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T105" s="13"/>
      <c r="AU105" s="13"/>
      <c r="AV105" s="13"/>
      <c r="AW105" s="13"/>
      <c r="AX105" s="13"/>
    </row>
    <row r="106" spans="5:50">
      <c r="E106" s="201"/>
      <c r="F106" s="202"/>
      <c r="G106" s="203"/>
      <c r="H106" s="203"/>
      <c r="I106" s="203"/>
      <c r="J106" s="203"/>
      <c r="K106" s="203"/>
      <c r="L106" s="202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T106" s="13"/>
      <c r="AU106" s="13"/>
      <c r="AV106" s="13"/>
      <c r="AW106" s="13"/>
      <c r="AX106" s="13"/>
    </row>
    <row r="107" spans="5:50">
      <c r="E107" s="201"/>
      <c r="F107" s="202"/>
      <c r="G107" s="203"/>
      <c r="H107" s="203"/>
      <c r="I107" s="203"/>
      <c r="J107" s="203"/>
      <c r="K107" s="203"/>
      <c r="L107" s="202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T107" s="13"/>
      <c r="AU107" s="13"/>
      <c r="AV107" s="13"/>
      <c r="AW107" s="13"/>
      <c r="AX107" s="13"/>
    </row>
    <row r="108" spans="5:50">
      <c r="E108" s="201"/>
      <c r="F108" s="202"/>
      <c r="G108" s="203"/>
      <c r="H108" s="203"/>
      <c r="I108" s="203"/>
      <c r="J108" s="203"/>
      <c r="K108" s="203"/>
      <c r="L108" s="202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T108" s="13"/>
      <c r="AU108" s="13"/>
      <c r="AV108" s="13"/>
      <c r="AW108" s="13"/>
      <c r="AX108" s="13"/>
    </row>
    <row r="109" spans="5:50">
      <c r="E109" s="201"/>
      <c r="F109" s="202"/>
      <c r="G109" s="203"/>
      <c r="H109" s="203"/>
      <c r="I109" s="203"/>
      <c r="J109" s="203"/>
      <c r="K109" s="203"/>
      <c r="L109" s="202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T109" s="13"/>
      <c r="AU109" s="13"/>
      <c r="AV109" s="13"/>
      <c r="AW109" s="13"/>
      <c r="AX109" s="13"/>
    </row>
    <row r="110" spans="5:50">
      <c r="E110" s="201"/>
      <c r="F110" s="202"/>
      <c r="G110" s="203"/>
      <c r="H110" s="203"/>
      <c r="I110" s="203"/>
      <c r="J110" s="203"/>
      <c r="K110" s="203"/>
      <c r="L110" s="202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T110" s="13"/>
      <c r="AU110" s="13"/>
      <c r="AV110" s="13"/>
      <c r="AW110" s="13"/>
      <c r="AX110" s="13"/>
    </row>
    <row r="111" spans="5:50">
      <c r="E111" s="201"/>
      <c r="F111" s="202"/>
      <c r="G111" s="203"/>
      <c r="H111" s="203"/>
      <c r="I111" s="203"/>
      <c r="J111" s="203"/>
      <c r="K111" s="203"/>
      <c r="L111" s="202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T111" s="13"/>
      <c r="AU111" s="13"/>
      <c r="AV111" s="13"/>
      <c r="AW111" s="13"/>
      <c r="AX111" s="13"/>
    </row>
    <row r="112" spans="5:50">
      <c r="E112" s="201"/>
      <c r="F112" s="202"/>
      <c r="G112" s="203"/>
      <c r="H112" s="203"/>
      <c r="I112" s="203"/>
      <c r="J112" s="203"/>
      <c r="K112" s="203"/>
      <c r="L112" s="202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T112" s="13"/>
      <c r="AU112" s="13"/>
      <c r="AV112" s="13"/>
      <c r="AW112" s="13"/>
      <c r="AX112" s="13"/>
    </row>
    <row r="113" spans="5:50">
      <c r="E113" s="201"/>
      <c r="F113" s="202"/>
      <c r="G113" s="203"/>
      <c r="H113" s="203"/>
      <c r="I113" s="203"/>
      <c r="J113" s="203"/>
      <c r="K113" s="203"/>
      <c r="L113" s="202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T113" s="13"/>
      <c r="AU113" s="13"/>
      <c r="AV113" s="13"/>
      <c r="AW113" s="13"/>
      <c r="AX113" s="13"/>
    </row>
    <row r="114" spans="5:50">
      <c r="E114" s="201"/>
      <c r="F114" s="202"/>
      <c r="G114" s="203"/>
      <c r="H114" s="203"/>
      <c r="I114" s="203"/>
      <c r="J114" s="203"/>
      <c r="K114" s="203"/>
      <c r="L114" s="202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T114" s="13"/>
      <c r="AU114" s="13"/>
      <c r="AV114" s="13"/>
      <c r="AW114" s="13"/>
      <c r="AX114" s="13"/>
    </row>
    <row r="115" spans="5:50">
      <c r="E115" s="201"/>
      <c r="F115" s="202"/>
      <c r="G115" s="203"/>
      <c r="H115" s="203"/>
      <c r="I115" s="203"/>
      <c r="J115" s="203"/>
      <c r="K115" s="203"/>
      <c r="L115" s="202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T115" s="13"/>
      <c r="AU115" s="13"/>
      <c r="AV115" s="13"/>
      <c r="AW115" s="13"/>
      <c r="AX115" s="13"/>
    </row>
    <row r="116" spans="5:50">
      <c r="E116" s="201"/>
      <c r="F116" s="202"/>
      <c r="G116" s="203"/>
      <c r="H116" s="203"/>
      <c r="I116" s="203"/>
      <c r="J116" s="203"/>
      <c r="K116" s="203"/>
      <c r="L116" s="202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T116" s="13"/>
      <c r="AU116" s="13"/>
      <c r="AV116" s="13"/>
      <c r="AW116" s="13"/>
      <c r="AX116" s="13"/>
    </row>
    <row r="117" spans="5:50">
      <c r="E117" s="201"/>
      <c r="F117" s="202"/>
      <c r="G117" s="203"/>
      <c r="H117" s="203"/>
      <c r="I117" s="203"/>
      <c r="J117" s="203"/>
      <c r="K117" s="203"/>
      <c r="L117" s="202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T117" s="13"/>
      <c r="AU117" s="13"/>
      <c r="AV117" s="13"/>
      <c r="AW117" s="13"/>
      <c r="AX117" s="13"/>
    </row>
    <row r="118" spans="5:50">
      <c r="E118" s="201"/>
      <c r="F118" s="202"/>
      <c r="G118" s="203"/>
      <c r="H118" s="203"/>
      <c r="I118" s="203"/>
      <c r="J118" s="203"/>
      <c r="K118" s="203"/>
      <c r="L118" s="202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T118" s="13"/>
      <c r="AU118" s="13"/>
      <c r="AV118" s="13"/>
      <c r="AW118" s="13"/>
      <c r="AX118" s="13"/>
    </row>
    <row r="119" spans="5:50">
      <c r="E119" s="201"/>
      <c r="F119" s="202"/>
      <c r="G119" s="203"/>
      <c r="H119" s="203"/>
      <c r="I119" s="203"/>
      <c r="J119" s="203"/>
      <c r="K119" s="203"/>
      <c r="L119" s="202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T119" s="13"/>
      <c r="AU119" s="13"/>
      <c r="AV119" s="13"/>
      <c r="AW119" s="13"/>
      <c r="AX119" s="13"/>
    </row>
    <row r="120" spans="5:50">
      <c r="E120" s="201"/>
      <c r="F120" s="202"/>
      <c r="G120" s="203"/>
      <c r="H120" s="203"/>
      <c r="I120" s="203"/>
      <c r="J120" s="203"/>
      <c r="K120" s="203"/>
      <c r="L120" s="202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T120" s="13"/>
      <c r="AU120" s="13"/>
      <c r="AV120" s="13"/>
      <c r="AW120" s="13"/>
      <c r="AX120" s="13"/>
    </row>
    <row r="121" spans="5:50">
      <c r="E121" s="201"/>
      <c r="F121" s="202"/>
      <c r="G121" s="203"/>
      <c r="H121" s="203"/>
      <c r="I121" s="203"/>
      <c r="J121" s="203"/>
      <c r="K121" s="203"/>
      <c r="L121" s="202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T121" s="13"/>
      <c r="AU121" s="13"/>
      <c r="AV121" s="13"/>
      <c r="AW121" s="13"/>
      <c r="AX121" s="13"/>
    </row>
    <row r="122" spans="5:50">
      <c r="E122" s="201"/>
      <c r="F122" s="202"/>
      <c r="G122" s="203"/>
      <c r="H122" s="203"/>
      <c r="I122" s="203"/>
      <c r="J122" s="203"/>
      <c r="K122" s="203"/>
      <c r="L122" s="202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T122" s="13"/>
      <c r="AU122" s="13"/>
      <c r="AV122" s="13"/>
      <c r="AW122" s="13"/>
      <c r="AX122" s="13"/>
    </row>
    <row r="123" spans="5:50">
      <c r="E123" s="201"/>
      <c r="F123" s="202"/>
      <c r="G123" s="203"/>
      <c r="H123" s="203"/>
      <c r="I123" s="203"/>
      <c r="J123" s="203"/>
      <c r="K123" s="203"/>
      <c r="L123" s="202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T123" s="13"/>
      <c r="AU123" s="13"/>
      <c r="AV123" s="13"/>
      <c r="AW123" s="13"/>
      <c r="AX123" s="13"/>
    </row>
    <row r="124" spans="5:50">
      <c r="E124" s="201"/>
      <c r="F124" s="202"/>
      <c r="G124" s="203"/>
      <c r="H124" s="203"/>
      <c r="I124" s="203"/>
      <c r="J124" s="203"/>
      <c r="K124" s="203"/>
      <c r="L124" s="202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T124" s="13"/>
      <c r="AU124" s="13"/>
      <c r="AV124" s="13"/>
      <c r="AW124" s="13"/>
      <c r="AX124" s="13"/>
    </row>
    <row r="125" spans="5:50">
      <c r="E125" s="201"/>
      <c r="F125" s="202"/>
      <c r="G125" s="203"/>
      <c r="H125" s="203"/>
      <c r="I125" s="203"/>
      <c r="J125" s="203"/>
      <c r="K125" s="203"/>
      <c r="L125" s="202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T125" s="13"/>
      <c r="AU125" s="13"/>
      <c r="AV125" s="13"/>
      <c r="AW125" s="13"/>
      <c r="AX125" s="13"/>
    </row>
    <row r="126" spans="5:50">
      <c r="E126" s="201"/>
      <c r="F126" s="202"/>
      <c r="G126" s="203"/>
      <c r="H126" s="203"/>
      <c r="I126" s="203"/>
      <c r="J126" s="203"/>
      <c r="K126" s="203"/>
      <c r="L126" s="202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T126" s="13"/>
      <c r="AU126" s="13"/>
      <c r="AV126" s="13"/>
      <c r="AW126" s="13"/>
      <c r="AX126" s="13"/>
    </row>
    <row r="127" spans="5:50">
      <c r="E127" s="201"/>
      <c r="F127" s="202"/>
      <c r="G127" s="203"/>
      <c r="H127" s="203"/>
      <c r="I127" s="203"/>
      <c r="J127" s="203"/>
      <c r="K127" s="203"/>
      <c r="L127" s="202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T127" s="13"/>
      <c r="AU127" s="13"/>
      <c r="AV127" s="13"/>
      <c r="AW127" s="13"/>
      <c r="AX127" s="13"/>
    </row>
    <row r="128" spans="5:50">
      <c r="E128" s="201"/>
      <c r="F128" s="202"/>
      <c r="G128" s="203"/>
      <c r="H128" s="203"/>
      <c r="I128" s="203"/>
      <c r="J128" s="203"/>
      <c r="K128" s="203"/>
      <c r="L128" s="202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T128" s="13"/>
      <c r="AU128" s="13"/>
      <c r="AV128" s="13"/>
      <c r="AW128" s="13"/>
      <c r="AX128" s="13"/>
    </row>
    <row r="129" spans="5:50">
      <c r="E129" s="201"/>
      <c r="F129" s="202"/>
      <c r="G129" s="203"/>
      <c r="H129" s="203"/>
      <c r="I129" s="203"/>
      <c r="J129" s="203"/>
      <c r="K129" s="203"/>
      <c r="L129" s="202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T129" s="13"/>
      <c r="AU129" s="13"/>
      <c r="AV129" s="13"/>
      <c r="AW129" s="13"/>
      <c r="AX129" s="13"/>
    </row>
    <row r="130" spans="5:50">
      <c r="E130" s="201"/>
      <c r="F130" s="202"/>
      <c r="G130" s="203"/>
      <c r="H130" s="203"/>
      <c r="I130" s="203"/>
      <c r="J130" s="203"/>
      <c r="K130" s="203"/>
      <c r="L130" s="202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T130" s="13"/>
      <c r="AU130" s="13"/>
      <c r="AV130" s="13"/>
      <c r="AW130" s="13"/>
      <c r="AX130" s="13"/>
    </row>
    <row r="131" spans="5:50">
      <c r="E131" s="201"/>
      <c r="F131" s="202"/>
      <c r="G131" s="203"/>
      <c r="H131" s="203"/>
      <c r="I131" s="203"/>
      <c r="J131" s="203"/>
      <c r="K131" s="203"/>
      <c r="L131" s="202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T131" s="13"/>
      <c r="AU131" s="13"/>
      <c r="AV131" s="13"/>
      <c r="AW131" s="13"/>
      <c r="AX131" s="13"/>
    </row>
    <row r="132" spans="5:50">
      <c r="E132" s="201"/>
      <c r="F132" s="202"/>
      <c r="G132" s="203"/>
      <c r="H132" s="203"/>
      <c r="I132" s="203"/>
      <c r="J132" s="203"/>
      <c r="K132" s="203"/>
      <c r="L132" s="202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T132" s="13"/>
      <c r="AU132" s="13"/>
      <c r="AV132" s="13"/>
      <c r="AW132" s="13"/>
      <c r="AX132" s="13"/>
    </row>
    <row r="133" spans="5:50">
      <c r="E133" s="201"/>
      <c r="F133" s="202"/>
      <c r="G133" s="203"/>
      <c r="H133" s="203"/>
      <c r="I133" s="203"/>
      <c r="J133" s="203"/>
      <c r="K133" s="203"/>
      <c r="L133" s="202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T133" s="13"/>
      <c r="AU133" s="13"/>
      <c r="AV133" s="13"/>
      <c r="AW133" s="13"/>
      <c r="AX133" s="13"/>
    </row>
    <row r="134" spans="5:50">
      <c r="E134" s="201"/>
      <c r="F134" s="202"/>
      <c r="G134" s="203"/>
      <c r="H134" s="203"/>
      <c r="I134" s="203"/>
      <c r="J134" s="203"/>
      <c r="K134" s="203"/>
      <c r="L134" s="202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T134" s="13"/>
      <c r="AU134" s="13"/>
      <c r="AV134" s="13"/>
      <c r="AW134" s="13"/>
      <c r="AX134" s="13"/>
    </row>
    <row r="135" spans="5:50">
      <c r="E135" s="201"/>
      <c r="F135" s="202"/>
      <c r="G135" s="203"/>
      <c r="H135" s="203"/>
      <c r="I135" s="203"/>
      <c r="J135" s="203"/>
      <c r="K135" s="203"/>
      <c r="L135" s="202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T135" s="13"/>
      <c r="AU135" s="13"/>
      <c r="AV135" s="13"/>
      <c r="AW135" s="13"/>
      <c r="AX135" s="13"/>
    </row>
    <row r="136" spans="5:50">
      <c r="E136" s="201"/>
      <c r="F136" s="202"/>
      <c r="G136" s="203"/>
      <c r="H136" s="203"/>
      <c r="I136" s="203"/>
      <c r="J136" s="203"/>
      <c r="K136" s="203"/>
      <c r="L136" s="202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T136" s="13"/>
      <c r="AU136" s="13"/>
      <c r="AV136" s="13"/>
      <c r="AW136" s="13"/>
      <c r="AX136" s="13"/>
    </row>
    <row r="137" spans="5:50">
      <c r="E137" s="201"/>
      <c r="F137" s="202"/>
      <c r="G137" s="203"/>
      <c r="H137" s="203"/>
      <c r="I137" s="203"/>
      <c r="J137" s="203"/>
      <c r="K137" s="203"/>
      <c r="L137" s="202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T137" s="13"/>
      <c r="AU137" s="13"/>
      <c r="AV137" s="13"/>
      <c r="AW137" s="13"/>
      <c r="AX137" s="13"/>
    </row>
    <row r="138" spans="5:50">
      <c r="E138" s="201"/>
      <c r="F138" s="202"/>
      <c r="G138" s="203"/>
      <c r="H138" s="203"/>
      <c r="I138" s="203"/>
      <c r="J138" s="203"/>
      <c r="K138" s="203"/>
      <c r="L138" s="202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T138" s="13"/>
      <c r="AU138" s="13"/>
      <c r="AV138" s="13"/>
      <c r="AW138" s="13"/>
      <c r="AX138" s="13"/>
    </row>
    <row r="139" spans="5:50">
      <c r="E139" s="201"/>
      <c r="F139" s="202"/>
      <c r="G139" s="203"/>
      <c r="H139" s="203"/>
      <c r="I139" s="203"/>
      <c r="J139" s="203"/>
      <c r="K139" s="203"/>
      <c r="L139" s="202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T139" s="13"/>
      <c r="AU139" s="13"/>
      <c r="AV139" s="13"/>
      <c r="AW139" s="13"/>
      <c r="AX139" s="13"/>
    </row>
    <row r="140" spans="5:50">
      <c r="E140" s="201"/>
      <c r="F140" s="202"/>
      <c r="G140" s="203"/>
      <c r="H140" s="203"/>
      <c r="I140" s="203"/>
      <c r="J140" s="203"/>
      <c r="K140" s="203"/>
      <c r="L140" s="202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T140" s="13"/>
      <c r="AU140" s="13"/>
      <c r="AV140" s="13"/>
      <c r="AW140" s="13"/>
      <c r="AX140" s="13"/>
    </row>
    <row r="141" spans="5:50">
      <c r="E141" s="201"/>
      <c r="F141" s="202"/>
      <c r="G141" s="203"/>
      <c r="H141" s="203"/>
      <c r="I141" s="203"/>
      <c r="J141" s="203"/>
      <c r="K141" s="203"/>
      <c r="L141" s="202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T141" s="13"/>
      <c r="AU141" s="13"/>
      <c r="AV141" s="13"/>
      <c r="AW141" s="13"/>
      <c r="AX141" s="13"/>
    </row>
    <row r="142" spans="5:50">
      <c r="E142" s="201"/>
      <c r="F142" s="202"/>
      <c r="G142" s="203"/>
      <c r="H142" s="203"/>
      <c r="I142" s="203"/>
      <c r="J142" s="203"/>
      <c r="K142" s="203"/>
      <c r="L142" s="202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T142" s="13"/>
      <c r="AU142" s="13"/>
      <c r="AV142" s="13"/>
      <c r="AW142" s="13"/>
      <c r="AX142" s="13"/>
    </row>
    <row r="143" spans="5:50">
      <c r="E143" s="201"/>
      <c r="F143" s="202"/>
      <c r="G143" s="203"/>
      <c r="H143" s="203"/>
      <c r="I143" s="203"/>
      <c r="J143" s="203"/>
      <c r="K143" s="203"/>
      <c r="L143" s="202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T143" s="13"/>
      <c r="AU143" s="13"/>
      <c r="AV143" s="13"/>
      <c r="AW143" s="13"/>
      <c r="AX143" s="13"/>
    </row>
    <row r="144" spans="5:50">
      <c r="E144" s="201"/>
      <c r="F144" s="202"/>
      <c r="G144" s="203"/>
      <c r="H144" s="203"/>
      <c r="I144" s="203"/>
      <c r="J144" s="203"/>
      <c r="K144" s="203"/>
      <c r="L144" s="202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T144" s="13"/>
      <c r="AU144" s="13"/>
      <c r="AV144" s="13"/>
      <c r="AW144" s="13"/>
      <c r="AX144" s="13"/>
    </row>
    <row r="145" spans="5:50">
      <c r="E145" s="201"/>
      <c r="F145" s="202"/>
      <c r="G145" s="203"/>
      <c r="H145" s="203"/>
      <c r="I145" s="203"/>
      <c r="J145" s="203"/>
      <c r="K145" s="203"/>
      <c r="L145" s="202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T145" s="13"/>
      <c r="AU145" s="13"/>
      <c r="AV145" s="13"/>
      <c r="AW145" s="13"/>
      <c r="AX145" s="13"/>
    </row>
    <row r="146" spans="5:50">
      <c r="E146" s="201"/>
      <c r="F146" s="202"/>
      <c r="G146" s="203"/>
      <c r="H146" s="203"/>
      <c r="I146" s="203"/>
      <c r="J146" s="203"/>
      <c r="K146" s="203"/>
      <c r="L146" s="202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  <c r="AR146" s="13"/>
      <c r="AT146" s="13"/>
      <c r="AU146" s="13"/>
      <c r="AV146" s="13"/>
      <c r="AW146" s="13"/>
      <c r="AX146" s="13"/>
    </row>
    <row r="147" spans="5:50">
      <c r="E147" s="201"/>
      <c r="F147" s="202"/>
      <c r="G147" s="203"/>
      <c r="H147" s="203"/>
      <c r="I147" s="203"/>
      <c r="J147" s="203"/>
      <c r="K147" s="203"/>
      <c r="L147" s="202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  <c r="AT147" s="13"/>
      <c r="AU147" s="13"/>
      <c r="AV147" s="13"/>
      <c r="AW147" s="13"/>
      <c r="AX147" s="13"/>
    </row>
    <row r="148" spans="5:50">
      <c r="E148" s="201"/>
      <c r="F148" s="202"/>
      <c r="G148" s="203"/>
      <c r="H148" s="203"/>
      <c r="I148" s="203"/>
      <c r="J148" s="203"/>
      <c r="K148" s="203"/>
      <c r="L148" s="202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T148" s="13"/>
      <c r="AU148" s="13"/>
      <c r="AV148" s="13"/>
      <c r="AW148" s="13"/>
      <c r="AX148" s="13"/>
    </row>
    <row r="149" spans="5:50">
      <c r="E149" s="201"/>
      <c r="F149" s="202"/>
      <c r="G149" s="203"/>
      <c r="H149" s="203"/>
      <c r="I149" s="203"/>
      <c r="J149" s="203"/>
      <c r="K149" s="203"/>
      <c r="L149" s="202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T149" s="13"/>
      <c r="AU149" s="13"/>
      <c r="AV149" s="13"/>
      <c r="AW149" s="13"/>
      <c r="AX149" s="13"/>
    </row>
    <row r="150" spans="5:50">
      <c r="E150" s="201"/>
      <c r="F150" s="202"/>
      <c r="G150" s="203"/>
      <c r="H150" s="203"/>
      <c r="I150" s="203"/>
      <c r="J150" s="203"/>
      <c r="K150" s="203"/>
      <c r="L150" s="202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T150" s="13"/>
      <c r="AU150" s="13"/>
      <c r="AV150" s="13"/>
      <c r="AW150" s="13"/>
      <c r="AX150" s="13"/>
    </row>
    <row r="151" spans="5:50">
      <c r="E151" s="201"/>
      <c r="F151" s="202"/>
      <c r="G151" s="203"/>
      <c r="H151" s="203"/>
      <c r="I151" s="203"/>
      <c r="J151" s="203"/>
      <c r="K151" s="203"/>
      <c r="L151" s="202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  <c r="AR151" s="13"/>
      <c r="AT151" s="13"/>
      <c r="AU151" s="13"/>
      <c r="AV151" s="13"/>
      <c r="AW151" s="13"/>
      <c r="AX151" s="13"/>
    </row>
    <row r="152" spans="5:50">
      <c r="E152" s="201"/>
      <c r="F152" s="202"/>
      <c r="G152" s="203"/>
      <c r="H152" s="203"/>
      <c r="I152" s="203"/>
      <c r="J152" s="203"/>
      <c r="K152" s="203"/>
      <c r="L152" s="202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T152" s="13"/>
      <c r="AU152" s="13"/>
      <c r="AV152" s="13"/>
      <c r="AW152" s="13"/>
      <c r="AX152" s="13"/>
    </row>
    <row r="153" spans="5:50">
      <c r="E153" s="201"/>
      <c r="F153" s="202"/>
      <c r="G153" s="203"/>
      <c r="H153" s="203"/>
      <c r="I153" s="203"/>
      <c r="J153" s="203"/>
      <c r="K153" s="203"/>
      <c r="L153" s="202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T153" s="13"/>
      <c r="AU153" s="13"/>
      <c r="AV153" s="13"/>
      <c r="AW153" s="13"/>
      <c r="AX153" s="13"/>
    </row>
    <row r="154" spans="5:50">
      <c r="E154" s="201"/>
      <c r="F154" s="202"/>
      <c r="G154" s="203"/>
      <c r="H154" s="203"/>
      <c r="I154" s="203"/>
      <c r="J154" s="203"/>
      <c r="K154" s="203"/>
      <c r="L154" s="202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T154" s="13"/>
      <c r="AU154" s="13"/>
      <c r="AV154" s="13"/>
      <c r="AW154" s="13"/>
      <c r="AX154" s="13"/>
    </row>
    <row r="155" spans="5:50">
      <c r="E155" s="201"/>
      <c r="F155" s="202"/>
      <c r="G155" s="203"/>
      <c r="H155" s="203"/>
      <c r="I155" s="203"/>
      <c r="J155" s="203"/>
      <c r="K155" s="203"/>
      <c r="L155" s="202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T155" s="13"/>
      <c r="AU155" s="13"/>
      <c r="AV155" s="13"/>
      <c r="AW155" s="13"/>
      <c r="AX155" s="13"/>
    </row>
    <row r="156" spans="5:50">
      <c r="E156" s="201"/>
      <c r="F156" s="202"/>
      <c r="G156" s="203"/>
      <c r="H156" s="203"/>
      <c r="I156" s="203"/>
      <c r="J156" s="203"/>
      <c r="K156" s="203"/>
      <c r="L156" s="202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  <c r="AT156" s="13"/>
      <c r="AU156" s="13"/>
      <c r="AV156" s="13"/>
      <c r="AW156" s="13"/>
      <c r="AX156" s="13"/>
    </row>
    <row r="157" spans="5:50">
      <c r="E157" s="201"/>
      <c r="F157" s="202"/>
      <c r="G157" s="203"/>
      <c r="H157" s="203"/>
      <c r="I157" s="203"/>
      <c r="J157" s="203"/>
      <c r="K157" s="203"/>
      <c r="L157" s="202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  <c r="AR157" s="13"/>
      <c r="AT157" s="13"/>
      <c r="AU157" s="13"/>
      <c r="AV157" s="13"/>
      <c r="AW157" s="13"/>
      <c r="AX157" s="13"/>
    </row>
    <row r="158" spans="5:50">
      <c r="E158" s="201"/>
      <c r="F158" s="202"/>
      <c r="G158" s="203"/>
      <c r="H158" s="203"/>
      <c r="I158" s="203"/>
      <c r="J158" s="203"/>
      <c r="K158" s="203"/>
      <c r="L158" s="202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T158" s="13"/>
      <c r="AU158" s="13"/>
      <c r="AV158" s="13"/>
      <c r="AW158" s="13"/>
      <c r="AX158" s="13"/>
    </row>
    <row r="159" spans="5:50">
      <c r="E159" s="201"/>
      <c r="F159" s="202"/>
      <c r="G159" s="203"/>
      <c r="H159" s="203"/>
      <c r="I159" s="203"/>
      <c r="J159" s="203"/>
      <c r="K159" s="203"/>
      <c r="L159" s="202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T159" s="13"/>
      <c r="AU159" s="13"/>
      <c r="AV159" s="13"/>
      <c r="AW159" s="13"/>
      <c r="AX159" s="13"/>
    </row>
    <row r="160" spans="5:50">
      <c r="E160" s="201"/>
      <c r="F160" s="202"/>
      <c r="G160" s="203"/>
      <c r="H160" s="203"/>
      <c r="I160" s="203"/>
      <c r="J160" s="203"/>
      <c r="K160" s="203"/>
      <c r="L160" s="202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T160" s="13"/>
      <c r="AU160" s="13"/>
      <c r="AV160" s="13"/>
      <c r="AW160" s="13"/>
      <c r="AX160" s="13"/>
    </row>
    <row r="161" spans="5:50">
      <c r="E161" s="201"/>
      <c r="F161" s="202"/>
      <c r="G161" s="203"/>
      <c r="H161" s="203"/>
      <c r="I161" s="203"/>
      <c r="J161" s="203"/>
      <c r="K161" s="203"/>
      <c r="L161" s="202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  <c r="AT161" s="13"/>
      <c r="AU161" s="13"/>
      <c r="AV161" s="13"/>
      <c r="AW161" s="13"/>
      <c r="AX161" s="13"/>
    </row>
    <row r="162" spans="5:50">
      <c r="E162" s="201"/>
      <c r="F162" s="202"/>
      <c r="G162" s="203"/>
      <c r="H162" s="203"/>
      <c r="I162" s="203"/>
      <c r="J162" s="203"/>
      <c r="K162" s="203"/>
      <c r="L162" s="202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  <c r="AT162" s="13"/>
      <c r="AU162" s="13"/>
      <c r="AV162" s="13"/>
      <c r="AW162" s="13"/>
      <c r="AX162" s="13"/>
    </row>
    <row r="163" spans="5:50">
      <c r="E163" s="201"/>
      <c r="F163" s="202"/>
      <c r="G163" s="203"/>
      <c r="H163" s="203"/>
      <c r="I163" s="203"/>
      <c r="J163" s="203"/>
      <c r="K163" s="203"/>
      <c r="L163" s="202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T163" s="13"/>
      <c r="AU163" s="13"/>
      <c r="AV163" s="13"/>
      <c r="AW163" s="13"/>
      <c r="AX163" s="13"/>
    </row>
    <row r="164" spans="5:50">
      <c r="E164" s="201"/>
      <c r="F164" s="202"/>
      <c r="G164" s="203"/>
      <c r="H164" s="203"/>
      <c r="I164" s="203"/>
      <c r="J164" s="203"/>
      <c r="K164" s="203"/>
      <c r="L164" s="202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T164" s="13"/>
      <c r="AU164" s="13"/>
      <c r="AV164" s="13"/>
      <c r="AW164" s="13"/>
      <c r="AX164" s="13"/>
    </row>
    <row r="165" spans="5:50">
      <c r="E165" s="201"/>
      <c r="F165" s="202"/>
      <c r="G165" s="203"/>
      <c r="H165" s="203"/>
      <c r="I165" s="203"/>
      <c r="J165" s="203"/>
      <c r="K165" s="203"/>
      <c r="L165" s="202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T165" s="13"/>
      <c r="AU165" s="13"/>
      <c r="AV165" s="13"/>
      <c r="AW165" s="13"/>
      <c r="AX165" s="13"/>
    </row>
    <row r="166" spans="5:50">
      <c r="E166" s="201"/>
      <c r="F166" s="202"/>
      <c r="G166" s="203"/>
      <c r="H166" s="203"/>
      <c r="I166" s="203"/>
      <c r="J166" s="203"/>
      <c r="K166" s="203"/>
      <c r="L166" s="202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T166" s="13"/>
      <c r="AU166" s="13"/>
      <c r="AV166" s="13"/>
      <c r="AW166" s="13"/>
      <c r="AX166" s="13"/>
    </row>
    <row r="167" spans="5:50">
      <c r="E167" s="201"/>
      <c r="F167" s="202"/>
      <c r="G167" s="203"/>
      <c r="H167" s="203"/>
      <c r="I167" s="203"/>
      <c r="J167" s="203"/>
      <c r="K167" s="203"/>
      <c r="L167" s="202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13"/>
      <c r="AT167" s="13"/>
      <c r="AU167" s="13"/>
      <c r="AV167" s="13"/>
      <c r="AW167" s="13"/>
      <c r="AX167" s="13"/>
    </row>
    <row r="168" spans="5:50">
      <c r="E168" s="201"/>
      <c r="F168" s="202"/>
      <c r="G168" s="203"/>
      <c r="H168" s="203"/>
      <c r="I168" s="203"/>
      <c r="J168" s="203"/>
      <c r="K168" s="203"/>
      <c r="L168" s="202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T168" s="13"/>
      <c r="AU168" s="13"/>
      <c r="AV168" s="13"/>
      <c r="AW168" s="13"/>
      <c r="AX168" s="13"/>
    </row>
    <row r="169" spans="5:50">
      <c r="E169" s="201"/>
      <c r="F169" s="202"/>
      <c r="G169" s="203"/>
      <c r="H169" s="203"/>
      <c r="I169" s="203"/>
      <c r="J169" s="203"/>
      <c r="K169" s="203"/>
      <c r="L169" s="202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T169" s="13"/>
      <c r="AU169" s="13"/>
      <c r="AV169" s="13"/>
      <c r="AW169" s="13"/>
      <c r="AX169" s="13"/>
    </row>
    <row r="170" spans="5:50">
      <c r="E170" s="201"/>
      <c r="F170" s="202"/>
      <c r="G170" s="203"/>
      <c r="H170" s="203"/>
      <c r="I170" s="203"/>
      <c r="J170" s="203"/>
      <c r="K170" s="203"/>
      <c r="L170" s="202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  <c r="AR170" s="13"/>
      <c r="AT170" s="13"/>
      <c r="AU170" s="13"/>
      <c r="AV170" s="13"/>
      <c r="AW170" s="13"/>
      <c r="AX170" s="13"/>
    </row>
    <row r="171" spans="5:50">
      <c r="E171" s="201"/>
      <c r="F171" s="202"/>
      <c r="G171" s="203"/>
      <c r="H171" s="203"/>
      <c r="I171" s="203"/>
      <c r="J171" s="203"/>
      <c r="K171" s="203"/>
      <c r="L171" s="202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/>
      <c r="AT171" s="13"/>
      <c r="AU171" s="13"/>
      <c r="AV171" s="13"/>
      <c r="AW171" s="13"/>
      <c r="AX171" s="13"/>
    </row>
    <row r="172" spans="5:50">
      <c r="E172" s="201"/>
      <c r="F172" s="202"/>
      <c r="G172" s="203"/>
      <c r="H172" s="203"/>
      <c r="I172" s="203"/>
      <c r="J172" s="203"/>
      <c r="K172" s="203"/>
      <c r="L172" s="202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  <c r="AR172" s="13"/>
      <c r="AT172" s="13"/>
      <c r="AU172" s="13"/>
      <c r="AV172" s="13"/>
      <c r="AW172" s="13"/>
      <c r="AX172" s="13"/>
    </row>
    <row r="173" spans="5:50">
      <c r="E173" s="201"/>
      <c r="F173" s="202"/>
      <c r="G173" s="203"/>
      <c r="H173" s="203"/>
      <c r="I173" s="203"/>
      <c r="J173" s="203"/>
      <c r="K173" s="203"/>
      <c r="L173" s="202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  <c r="AT173" s="13"/>
      <c r="AU173" s="13"/>
      <c r="AV173" s="13"/>
      <c r="AW173" s="13"/>
      <c r="AX173" s="13"/>
    </row>
    <row r="174" spans="5:50">
      <c r="E174" s="201"/>
      <c r="F174" s="202"/>
      <c r="G174" s="203"/>
      <c r="H174" s="203"/>
      <c r="I174" s="203"/>
      <c r="J174" s="203"/>
      <c r="K174" s="203"/>
      <c r="L174" s="202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13"/>
      <c r="AT174" s="13"/>
      <c r="AU174" s="13"/>
      <c r="AV174" s="13"/>
      <c r="AW174" s="13"/>
      <c r="AX174" s="13"/>
    </row>
    <row r="175" spans="5:50">
      <c r="E175" s="201"/>
      <c r="F175" s="202"/>
      <c r="G175" s="203"/>
      <c r="H175" s="203"/>
      <c r="I175" s="203"/>
      <c r="J175" s="203"/>
      <c r="K175" s="203"/>
      <c r="L175" s="202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T175" s="13"/>
      <c r="AU175" s="13"/>
      <c r="AV175" s="13"/>
      <c r="AW175" s="13"/>
      <c r="AX175" s="13"/>
    </row>
    <row r="176" spans="5:50">
      <c r="E176" s="201"/>
      <c r="F176" s="202"/>
      <c r="G176" s="203"/>
      <c r="H176" s="203"/>
      <c r="I176" s="203"/>
      <c r="J176" s="203"/>
      <c r="K176" s="203"/>
      <c r="L176" s="202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T176" s="13"/>
      <c r="AU176" s="13"/>
      <c r="AV176" s="13"/>
      <c r="AW176" s="13"/>
      <c r="AX176" s="13"/>
    </row>
    <row r="177" spans="5:50">
      <c r="E177" s="201"/>
      <c r="F177" s="202"/>
      <c r="G177" s="203"/>
      <c r="H177" s="203"/>
      <c r="I177" s="203"/>
      <c r="J177" s="203"/>
      <c r="K177" s="203"/>
      <c r="L177" s="202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  <c r="AQ177" s="13"/>
      <c r="AR177" s="13"/>
      <c r="AT177" s="13"/>
      <c r="AU177" s="13"/>
      <c r="AV177" s="13"/>
      <c r="AW177" s="13"/>
      <c r="AX177" s="13"/>
    </row>
    <row r="178" spans="5:50">
      <c r="E178" s="201"/>
      <c r="F178" s="202"/>
      <c r="G178" s="203"/>
      <c r="H178" s="203"/>
      <c r="I178" s="203"/>
      <c r="J178" s="203"/>
      <c r="K178" s="203"/>
      <c r="L178" s="202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13"/>
      <c r="AR178" s="13"/>
      <c r="AT178" s="13"/>
      <c r="AU178" s="13"/>
      <c r="AV178" s="13"/>
      <c r="AW178" s="13"/>
      <c r="AX178" s="13"/>
    </row>
    <row r="179" spans="5:50">
      <c r="E179" s="201"/>
      <c r="F179" s="202"/>
      <c r="G179" s="203"/>
      <c r="H179" s="203"/>
      <c r="I179" s="203"/>
      <c r="J179" s="203"/>
      <c r="K179" s="203"/>
      <c r="L179" s="202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13"/>
      <c r="AT179" s="13"/>
      <c r="AU179" s="13"/>
      <c r="AV179" s="13"/>
      <c r="AW179" s="13"/>
      <c r="AX179" s="13"/>
    </row>
    <row r="180" spans="5:50">
      <c r="E180" s="201"/>
      <c r="F180" s="202"/>
      <c r="G180" s="203"/>
      <c r="H180" s="203"/>
      <c r="I180" s="203"/>
      <c r="J180" s="203"/>
      <c r="K180" s="203"/>
      <c r="L180" s="202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  <c r="AR180" s="13"/>
      <c r="AT180" s="13"/>
      <c r="AU180" s="13"/>
      <c r="AV180" s="13"/>
      <c r="AW180" s="13"/>
      <c r="AX180" s="13"/>
    </row>
    <row r="181" spans="5:50">
      <c r="E181" s="201"/>
      <c r="F181" s="202"/>
      <c r="G181" s="203"/>
      <c r="H181" s="203"/>
      <c r="I181" s="203"/>
      <c r="J181" s="203"/>
      <c r="K181" s="203"/>
      <c r="L181" s="202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  <c r="AQ181" s="13"/>
      <c r="AR181" s="13"/>
      <c r="AT181" s="13"/>
      <c r="AU181" s="13"/>
      <c r="AV181" s="13"/>
      <c r="AW181" s="13"/>
      <c r="AX181" s="13"/>
    </row>
    <row r="182" spans="5:50">
      <c r="E182" s="201"/>
      <c r="F182" s="202"/>
      <c r="G182" s="203"/>
      <c r="H182" s="203"/>
      <c r="I182" s="203"/>
      <c r="J182" s="203"/>
      <c r="K182" s="203"/>
      <c r="L182" s="202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  <c r="AR182" s="13"/>
      <c r="AT182" s="13"/>
      <c r="AU182" s="13"/>
      <c r="AV182" s="13"/>
      <c r="AW182" s="13"/>
      <c r="AX182" s="13"/>
    </row>
    <row r="183" spans="5:50">
      <c r="E183" s="201"/>
      <c r="F183" s="202"/>
      <c r="G183" s="203"/>
      <c r="H183" s="203"/>
      <c r="I183" s="203"/>
      <c r="J183" s="203"/>
      <c r="K183" s="203"/>
      <c r="L183" s="202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  <c r="AR183" s="13"/>
      <c r="AT183" s="13"/>
      <c r="AU183" s="13"/>
      <c r="AV183" s="13"/>
      <c r="AW183" s="13"/>
      <c r="AX183" s="13"/>
    </row>
    <row r="184" spans="5:50">
      <c r="E184" s="201"/>
      <c r="F184" s="202"/>
      <c r="G184" s="203"/>
      <c r="H184" s="203"/>
      <c r="I184" s="203"/>
      <c r="J184" s="203"/>
      <c r="K184" s="203"/>
      <c r="L184" s="202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  <c r="AR184" s="13"/>
      <c r="AT184" s="13"/>
      <c r="AU184" s="13"/>
      <c r="AV184" s="13"/>
      <c r="AW184" s="13"/>
      <c r="AX184" s="13"/>
    </row>
    <row r="185" spans="5:50">
      <c r="E185" s="201"/>
      <c r="F185" s="202"/>
      <c r="G185" s="203"/>
      <c r="H185" s="203"/>
      <c r="I185" s="203"/>
      <c r="J185" s="203"/>
      <c r="K185" s="203"/>
      <c r="L185" s="202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  <c r="AR185" s="13"/>
      <c r="AT185" s="13"/>
      <c r="AU185" s="13"/>
      <c r="AV185" s="13"/>
      <c r="AW185" s="13"/>
      <c r="AX185" s="13"/>
    </row>
    <row r="186" spans="5:50">
      <c r="E186" s="201"/>
      <c r="F186" s="202"/>
      <c r="G186" s="203"/>
      <c r="H186" s="203"/>
      <c r="I186" s="203"/>
      <c r="J186" s="203"/>
      <c r="K186" s="203"/>
      <c r="L186" s="202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  <c r="AR186" s="13"/>
      <c r="AT186" s="13"/>
      <c r="AU186" s="13"/>
      <c r="AV186" s="13"/>
      <c r="AW186" s="13"/>
      <c r="AX186" s="13"/>
    </row>
    <row r="187" spans="5:50">
      <c r="E187" s="201"/>
      <c r="F187" s="202"/>
      <c r="G187" s="203"/>
      <c r="H187" s="203"/>
      <c r="I187" s="203"/>
      <c r="J187" s="203"/>
      <c r="K187" s="203"/>
      <c r="L187" s="202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  <c r="AQ187" s="13"/>
      <c r="AR187" s="13"/>
      <c r="AT187" s="13"/>
      <c r="AU187" s="13"/>
      <c r="AV187" s="13"/>
      <c r="AW187" s="13"/>
      <c r="AX187" s="13"/>
    </row>
    <row r="188" spans="5:50">
      <c r="E188" s="201"/>
      <c r="F188" s="202"/>
      <c r="G188" s="203"/>
      <c r="H188" s="203"/>
      <c r="I188" s="203"/>
      <c r="J188" s="203"/>
      <c r="K188" s="203"/>
      <c r="L188" s="202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3"/>
      <c r="AT188" s="13"/>
      <c r="AU188" s="13"/>
      <c r="AV188" s="13"/>
      <c r="AW188" s="13"/>
      <c r="AX188" s="13"/>
    </row>
    <row r="189" spans="5:50">
      <c r="E189" s="201"/>
      <c r="F189" s="202"/>
      <c r="G189" s="203"/>
      <c r="H189" s="203"/>
      <c r="I189" s="203"/>
      <c r="J189" s="203"/>
      <c r="K189" s="203"/>
      <c r="L189" s="202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  <c r="AQ189" s="13"/>
      <c r="AR189" s="13"/>
      <c r="AT189" s="13"/>
      <c r="AU189" s="13"/>
      <c r="AV189" s="13"/>
      <c r="AW189" s="13"/>
      <c r="AX189" s="13"/>
    </row>
    <row r="190" spans="5:50">
      <c r="E190" s="201"/>
      <c r="F190" s="202"/>
      <c r="G190" s="203"/>
      <c r="H190" s="203"/>
      <c r="I190" s="203"/>
      <c r="J190" s="203"/>
      <c r="K190" s="203"/>
      <c r="L190" s="202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  <c r="AR190" s="13"/>
      <c r="AT190" s="13"/>
      <c r="AU190" s="13"/>
      <c r="AV190" s="13"/>
      <c r="AW190" s="13"/>
      <c r="AX190" s="13"/>
    </row>
    <row r="191" spans="5:50">
      <c r="E191" s="201"/>
      <c r="F191" s="202"/>
      <c r="G191" s="203"/>
      <c r="H191" s="203"/>
      <c r="I191" s="203"/>
      <c r="J191" s="203"/>
      <c r="K191" s="203"/>
      <c r="L191" s="202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  <c r="AR191" s="13"/>
      <c r="AT191" s="13"/>
      <c r="AU191" s="13"/>
      <c r="AV191" s="13"/>
      <c r="AW191" s="13"/>
      <c r="AX191" s="13"/>
    </row>
    <row r="192" spans="5:50">
      <c r="E192" s="201"/>
      <c r="F192" s="202"/>
      <c r="G192" s="203"/>
      <c r="H192" s="203"/>
      <c r="I192" s="203"/>
      <c r="J192" s="203"/>
      <c r="K192" s="203"/>
      <c r="L192" s="202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  <c r="AQ192" s="13"/>
      <c r="AR192" s="13"/>
      <c r="AT192" s="13"/>
      <c r="AU192" s="13"/>
      <c r="AV192" s="13"/>
      <c r="AW192" s="13"/>
      <c r="AX192" s="13"/>
    </row>
    <row r="193" spans="5:50">
      <c r="E193" s="201"/>
      <c r="F193" s="202"/>
      <c r="G193" s="203"/>
      <c r="H193" s="203"/>
      <c r="I193" s="203"/>
      <c r="J193" s="203"/>
      <c r="K193" s="203"/>
      <c r="L193" s="202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  <c r="AQ193" s="13"/>
      <c r="AR193" s="13"/>
      <c r="AT193" s="13"/>
      <c r="AU193" s="13"/>
      <c r="AV193" s="13"/>
      <c r="AW193" s="13"/>
      <c r="AX193" s="13"/>
    </row>
    <row r="194" spans="5:50">
      <c r="E194" s="201"/>
      <c r="F194" s="202"/>
      <c r="G194" s="203"/>
      <c r="H194" s="203"/>
      <c r="I194" s="203"/>
      <c r="J194" s="203"/>
      <c r="K194" s="203"/>
      <c r="L194" s="202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  <c r="AQ194" s="13"/>
      <c r="AR194" s="13"/>
      <c r="AT194" s="13"/>
      <c r="AU194" s="13"/>
      <c r="AV194" s="13"/>
      <c r="AW194" s="13"/>
      <c r="AX194" s="13"/>
    </row>
    <row r="195" spans="5:50">
      <c r="E195" s="201"/>
      <c r="F195" s="202"/>
      <c r="G195" s="203"/>
      <c r="H195" s="203"/>
      <c r="I195" s="203"/>
      <c r="J195" s="203"/>
      <c r="K195" s="203"/>
      <c r="L195" s="202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  <c r="AP195" s="13"/>
      <c r="AQ195" s="13"/>
      <c r="AR195" s="13"/>
      <c r="AT195" s="13"/>
      <c r="AU195" s="13"/>
      <c r="AV195" s="13"/>
      <c r="AW195" s="13"/>
      <c r="AX195" s="13"/>
    </row>
    <row r="196" spans="5:50">
      <c r="E196" s="201"/>
      <c r="F196" s="202"/>
      <c r="G196" s="203"/>
      <c r="H196" s="203"/>
      <c r="I196" s="203"/>
      <c r="J196" s="203"/>
      <c r="K196" s="203"/>
      <c r="L196" s="202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  <c r="AQ196" s="13"/>
      <c r="AR196" s="13"/>
      <c r="AT196" s="13"/>
      <c r="AU196" s="13"/>
      <c r="AV196" s="13"/>
      <c r="AW196" s="13"/>
      <c r="AX196" s="13"/>
    </row>
    <row r="197" spans="5:50">
      <c r="E197" s="201"/>
      <c r="F197" s="202"/>
      <c r="G197" s="203"/>
      <c r="H197" s="203"/>
      <c r="I197" s="203"/>
      <c r="J197" s="203"/>
      <c r="K197" s="203"/>
      <c r="L197" s="202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O197" s="13"/>
      <c r="AP197" s="13"/>
      <c r="AQ197" s="13"/>
      <c r="AR197" s="13"/>
      <c r="AT197" s="13"/>
      <c r="AU197" s="13"/>
      <c r="AV197" s="13"/>
      <c r="AW197" s="13"/>
      <c r="AX197" s="13"/>
    </row>
    <row r="198" spans="5:50">
      <c r="E198" s="201"/>
      <c r="F198" s="202"/>
      <c r="G198" s="203"/>
      <c r="H198" s="203"/>
      <c r="I198" s="203"/>
      <c r="J198" s="203"/>
      <c r="K198" s="203"/>
      <c r="L198" s="202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  <c r="AP198" s="13"/>
      <c r="AQ198" s="13"/>
      <c r="AR198" s="13"/>
      <c r="AT198" s="13"/>
      <c r="AU198" s="13"/>
      <c r="AV198" s="13"/>
      <c r="AW198" s="13"/>
      <c r="AX198" s="13"/>
    </row>
    <row r="199" spans="5:50">
      <c r="E199" s="201"/>
      <c r="F199" s="202"/>
      <c r="G199" s="203"/>
      <c r="H199" s="203"/>
      <c r="I199" s="203"/>
      <c r="J199" s="203"/>
      <c r="K199" s="203"/>
      <c r="L199" s="202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  <c r="AP199" s="13"/>
      <c r="AQ199" s="13"/>
      <c r="AR199" s="13"/>
      <c r="AT199" s="13"/>
      <c r="AU199" s="13"/>
      <c r="AV199" s="13"/>
      <c r="AW199" s="13"/>
      <c r="AX199" s="13"/>
    </row>
    <row r="200" spans="5:50">
      <c r="E200" s="201"/>
      <c r="F200" s="202"/>
      <c r="G200" s="203"/>
      <c r="H200" s="203"/>
      <c r="I200" s="203"/>
      <c r="J200" s="203"/>
      <c r="K200" s="203"/>
      <c r="L200" s="202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  <c r="AP200" s="13"/>
      <c r="AQ200" s="13"/>
      <c r="AR200" s="13"/>
      <c r="AT200" s="13"/>
      <c r="AU200" s="13"/>
      <c r="AV200" s="13"/>
      <c r="AW200" s="13"/>
      <c r="AX200" s="13"/>
    </row>
    <row r="201" spans="5:50">
      <c r="E201" s="201"/>
      <c r="F201" s="202"/>
      <c r="G201" s="203"/>
      <c r="H201" s="203"/>
      <c r="I201" s="203"/>
      <c r="J201" s="203"/>
      <c r="K201" s="203"/>
      <c r="L201" s="202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/>
      <c r="AP201" s="13"/>
      <c r="AQ201" s="13"/>
      <c r="AR201" s="13"/>
      <c r="AT201" s="13"/>
      <c r="AU201" s="13"/>
      <c r="AV201" s="13"/>
      <c r="AW201" s="13"/>
      <c r="AX201" s="13"/>
    </row>
    <row r="202" spans="5:50">
      <c r="E202" s="201"/>
      <c r="F202" s="202"/>
      <c r="G202" s="203"/>
      <c r="H202" s="203"/>
      <c r="I202" s="203"/>
      <c r="J202" s="203"/>
      <c r="K202" s="203"/>
      <c r="L202" s="202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  <c r="AQ202" s="13"/>
      <c r="AR202" s="13"/>
      <c r="AT202" s="13"/>
      <c r="AU202" s="13"/>
      <c r="AV202" s="13"/>
      <c r="AW202" s="13"/>
      <c r="AX202" s="13"/>
    </row>
    <row r="203" spans="5:50">
      <c r="E203" s="201"/>
      <c r="F203" s="202"/>
      <c r="G203" s="203"/>
      <c r="H203" s="203"/>
      <c r="I203" s="203"/>
      <c r="J203" s="203"/>
      <c r="K203" s="203"/>
      <c r="L203" s="202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  <c r="AO203" s="13"/>
      <c r="AP203" s="13"/>
      <c r="AQ203" s="13"/>
      <c r="AR203" s="13"/>
      <c r="AT203" s="13"/>
      <c r="AU203" s="13"/>
      <c r="AV203" s="13"/>
      <c r="AW203" s="13"/>
      <c r="AX203" s="13"/>
    </row>
    <row r="204" spans="5:50">
      <c r="E204" s="201"/>
      <c r="F204" s="202"/>
      <c r="G204" s="203"/>
      <c r="H204" s="203"/>
      <c r="I204" s="203"/>
      <c r="J204" s="203"/>
      <c r="K204" s="203"/>
      <c r="L204" s="202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  <c r="AO204" s="13"/>
      <c r="AP204" s="13"/>
      <c r="AQ204" s="13"/>
      <c r="AR204" s="13"/>
      <c r="AT204" s="13"/>
      <c r="AU204" s="13"/>
      <c r="AV204" s="13"/>
      <c r="AW204" s="13"/>
      <c r="AX204" s="13"/>
    </row>
    <row r="205" spans="5:50">
      <c r="E205" s="201"/>
      <c r="F205" s="202"/>
      <c r="G205" s="203"/>
      <c r="H205" s="203"/>
      <c r="I205" s="203"/>
      <c r="J205" s="203"/>
      <c r="K205" s="203"/>
      <c r="L205" s="202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  <c r="AP205" s="13"/>
      <c r="AQ205" s="13"/>
      <c r="AR205" s="13"/>
      <c r="AT205" s="13"/>
      <c r="AU205" s="13"/>
      <c r="AV205" s="13"/>
      <c r="AW205" s="13"/>
      <c r="AX205" s="13"/>
    </row>
    <row r="206" spans="5:50">
      <c r="E206" s="201"/>
      <c r="F206" s="202"/>
      <c r="G206" s="203"/>
      <c r="H206" s="203"/>
      <c r="I206" s="203"/>
      <c r="J206" s="203"/>
      <c r="K206" s="203"/>
      <c r="L206" s="202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  <c r="AO206" s="13"/>
      <c r="AP206" s="13"/>
      <c r="AQ206" s="13"/>
      <c r="AR206" s="13"/>
      <c r="AT206" s="13"/>
      <c r="AU206" s="13"/>
      <c r="AV206" s="13"/>
      <c r="AW206" s="13"/>
      <c r="AX206" s="13"/>
    </row>
    <row r="207" spans="5:50">
      <c r="E207" s="201"/>
      <c r="F207" s="202"/>
      <c r="G207" s="203"/>
      <c r="H207" s="203"/>
      <c r="I207" s="203"/>
      <c r="J207" s="203"/>
      <c r="K207" s="203"/>
      <c r="L207" s="202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  <c r="AO207" s="13"/>
      <c r="AP207" s="13"/>
      <c r="AQ207" s="13"/>
      <c r="AR207" s="13"/>
      <c r="AT207" s="13"/>
      <c r="AU207" s="13"/>
      <c r="AV207" s="13"/>
      <c r="AW207" s="13"/>
      <c r="AX207" s="13"/>
    </row>
    <row r="208" spans="5:50">
      <c r="E208" s="201"/>
      <c r="F208" s="202"/>
      <c r="G208" s="203"/>
      <c r="H208" s="203"/>
      <c r="I208" s="203"/>
      <c r="J208" s="203"/>
      <c r="K208" s="203"/>
      <c r="L208" s="202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3"/>
      <c r="AQ208" s="13"/>
      <c r="AR208" s="13"/>
      <c r="AT208" s="13"/>
      <c r="AU208" s="13"/>
      <c r="AV208" s="13"/>
      <c r="AW208" s="13"/>
      <c r="AX208" s="13"/>
    </row>
    <row r="209" spans="5:50">
      <c r="E209" s="201"/>
      <c r="F209" s="202"/>
      <c r="G209" s="203"/>
      <c r="H209" s="203"/>
      <c r="I209" s="203"/>
      <c r="J209" s="203"/>
      <c r="K209" s="203"/>
      <c r="L209" s="202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  <c r="AO209" s="13"/>
      <c r="AP209" s="13"/>
      <c r="AQ209" s="13"/>
      <c r="AR209" s="13"/>
      <c r="AT209" s="13"/>
      <c r="AU209" s="13"/>
      <c r="AV209" s="13"/>
      <c r="AW209" s="13"/>
      <c r="AX209" s="13"/>
    </row>
    <row r="210" spans="5:50">
      <c r="E210" s="201"/>
      <c r="F210" s="202"/>
      <c r="G210" s="203"/>
      <c r="H210" s="203"/>
      <c r="I210" s="203"/>
      <c r="J210" s="203"/>
      <c r="K210" s="203"/>
      <c r="L210" s="202"/>
    </row>
    <row r="211" spans="5:50">
      <c r="E211" s="201"/>
      <c r="F211" s="202"/>
      <c r="G211" s="203"/>
      <c r="H211" s="203"/>
      <c r="I211" s="203"/>
      <c r="J211" s="203"/>
      <c r="K211" s="203"/>
      <c r="L211" s="202"/>
    </row>
    <row r="212" spans="5:50">
      <c r="E212" s="201"/>
      <c r="F212" s="202"/>
      <c r="G212" s="203"/>
      <c r="H212" s="203"/>
      <c r="I212" s="203"/>
      <c r="J212" s="203"/>
      <c r="K212" s="203"/>
      <c r="L212" s="202"/>
    </row>
    <row r="213" spans="5:50">
      <c r="E213" s="201"/>
      <c r="F213" s="202"/>
      <c r="G213" s="203"/>
      <c r="H213" s="203"/>
      <c r="I213" s="203"/>
      <c r="J213" s="203"/>
      <c r="K213" s="203"/>
      <c r="L213" s="202"/>
    </row>
    <row r="214" spans="5:50">
      <c r="E214" s="201"/>
      <c r="F214" s="202"/>
      <c r="G214" s="203"/>
      <c r="H214" s="203"/>
      <c r="I214" s="203"/>
      <c r="J214" s="203"/>
      <c r="K214" s="203"/>
      <c r="L214" s="202"/>
    </row>
    <row r="215" spans="5:50">
      <c r="E215" s="201"/>
      <c r="F215" s="202"/>
      <c r="G215" s="203"/>
      <c r="H215" s="203"/>
      <c r="I215" s="203"/>
      <c r="J215" s="203"/>
      <c r="K215" s="203"/>
      <c r="L215" s="202"/>
    </row>
    <row r="216" spans="5:50">
      <c r="E216" s="201"/>
      <c r="F216" s="202"/>
      <c r="G216" s="203"/>
      <c r="H216" s="203"/>
      <c r="I216" s="203"/>
      <c r="J216" s="203"/>
      <c r="K216" s="203"/>
      <c r="L216" s="202"/>
    </row>
    <row r="217" spans="5:50">
      <c r="E217" s="201"/>
      <c r="F217" s="202"/>
      <c r="G217" s="203"/>
      <c r="H217" s="203"/>
      <c r="I217" s="203"/>
      <c r="J217" s="203"/>
      <c r="K217" s="203"/>
      <c r="L217" s="202"/>
    </row>
    <row r="218" spans="5:50">
      <c r="E218" s="201"/>
      <c r="F218" s="202"/>
      <c r="G218" s="203"/>
      <c r="H218" s="203"/>
      <c r="I218" s="203"/>
      <c r="J218" s="203"/>
      <c r="K218" s="203"/>
      <c r="L218" s="202"/>
    </row>
    <row r="219" spans="5:50">
      <c r="E219" s="201"/>
      <c r="F219" s="202"/>
      <c r="G219" s="203"/>
      <c r="H219" s="203"/>
      <c r="I219" s="203"/>
      <c r="J219" s="203"/>
      <c r="K219" s="203"/>
      <c r="L219" s="202"/>
    </row>
    <row r="220" spans="5:50">
      <c r="E220" s="201"/>
      <c r="F220" s="202"/>
      <c r="G220" s="203"/>
      <c r="H220" s="203"/>
      <c r="I220" s="203"/>
      <c r="J220" s="203"/>
      <c r="K220" s="203"/>
      <c r="L220" s="202"/>
    </row>
    <row r="221" spans="5:50">
      <c r="E221" s="201"/>
      <c r="F221" s="202"/>
      <c r="G221" s="203"/>
      <c r="H221" s="203"/>
      <c r="I221" s="203"/>
      <c r="J221" s="203"/>
      <c r="K221" s="203"/>
      <c r="L221" s="202"/>
    </row>
    <row r="222" spans="5:50">
      <c r="E222" s="201"/>
      <c r="F222" s="202"/>
      <c r="G222" s="203"/>
      <c r="H222" s="203"/>
      <c r="I222" s="203"/>
      <c r="J222" s="203"/>
      <c r="K222" s="203"/>
      <c r="L222" s="202"/>
    </row>
    <row r="223" spans="5:50">
      <c r="E223" s="201"/>
      <c r="F223" s="202"/>
      <c r="G223" s="203"/>
      <c r="H223" s="203"/>
      <c r="I223" s="203"/>
      <c r="J223" s="203"/>
      <c r="K223" s="203"/>
      <c r="L223" s="202"/>
    </row>
    <row r="224" spans="5:50">
      <c r="E224" s="201"/>
      <c r="F224" s="202"/>
      <c r="G224" s="203"/>
      <c r="H224" s="203"/>
      <c r="I224" s="203"/>
      <c r="J224" s="203"/>
      <c r="K224" s="203"/>
      <c r="L224" s="202"/>
    </row>
    <row r="225" spans="5:12">
      <c r="E225" s="201"/>
      <c r="F225" s="202"/>
      <c r="G225" s="203"/>
      <c r="H225" s="203"/>
      <c r="I225" s="203"/>
      <c r="J225" s="203"/>
      <c r="K225" s="203"/>
      <c r="L225" s="202"/>
    </row>
    <row r="226" spans="5:12">
      <c r="E226" s="201"/>
      <c r="F226" s="202"/>
      <c r="G226" s="203"/>
      <c r="H226" s="203"/>
      <c r="I226" s="203"/>
      <c r="J226" s="203"/>
      <c r="K226" s="203"/>
      <c r="L226" s="202"/>
    </row>
    <row r="227" spans="5:12">
      <c r="E227" s="201"/>
      <c r="F227" s="202"/>
      <c r="G227" s="203"/>
      <c r="H227" s="203"/>
      <c r="I227" s="203"/>
      <c r="J227" s="203"/>
      <c r="K227" s="203"/>
      <c r="L227" s="202"/>
    </row>
    <row r="228" spans="5:12">
      <c r="E228" s="201"/>
      <c r="F228" s="202"/>
      <c r="G228" s="203"/>
      <c r="H228" s="203"/>
      <c r="I228" s="203"/>
      <c r="J228" s="203"/>
      <c r="K228" s="203"/>
      <c r="L228" s="202"/>
    </row>
    <row r="229" spans="5:12">
      <c r="E229" s="201"/>
      <c r="F229" s="202"/>
      <c r="G229" s="203"/>
      <c r="H229" s="203"/>
      <c r="I229" s="203"/>
      <c r="J229" s="203"/>
      <c r="K229" s="203"/>
      <c r="L229" s="202"/>
    </row>
    <row r="230" spans="5:12">
      <c r="E230" s="201"/>
      <c r="F230" s="202"/>
      <c r="G230" s="203"/>
      <c r="H230" s="203"/>
      <c r="I230" s="203"/>
      <c r="J230" s="203"/>
      <c r="K230" s="203"/>
      <c r="L230" s="202"/>
    </row>
    <row r="231" spans="5:12">
      <c r="E231" s="201"/>
      <c r="F231" s="202"/>
      <c r="G231" s="203"/>
      <c r="H231" s="203"/>
      <c r="I231" s="203"/>
      <c r="J231" s="203"/>
      <c r="K231" s="203"/>
      <c r="L231" s="202"/>
    </row>
    <row r="232" spans="5:12">
      <c r="E232" s="201"/>
      <c r="F232" s="202"/>
      <c r="G232" s="203"/>
      <c r="H232" s="203"/>
      <c r="I232" s="203"/>
      <c r="J232" s="203"/>
      <c r="K232" s="203"/>
      <c r="L232" s="202"/>
    </row>
    <row r="233" spans="5:12">
      <c r="E233" s="201"/>
      <c r="F233" s="202"/>
      <c r="G233" s="203"/>
      <c r="H233" s="203"/>
      <c r="I233" s="203"/>
      <c r="J233" s="203"/>
      <c r="K233" s="203"/>
      <c r="L233" s="202"/>
    </row>
    <row r="234" spans="5:12">
      <c r="E234" s="201"/>
      <c r="F234" s="202"/>
      <c r="G234" s="203"/>
      <c r="H234" s="203"/>
      <c r="I234" s="203"/>
      <c r="J234" s="203"/>
      <c r="K234" s="203"/>
      <c r="L234" s="202"/>
    </row>
    <row r="235" spans="5:12">
      <c r="E235" s="201"/>
      <c r="F235" s="202"/>
      <c r="G235" s="203"/>
      <c r="H235" s="203"/>
      <c r="I235" s="203"/>
      <c r="J235" s="203"/>
      <c r="K235" s="203"/>
      <c r="L235" s="202"/>
    </row>
    <row r="236" spans="5:12">
      <c r="E236" s="201"/>
      <c r="F236" s="202"/>
      <c r="G236" s="203"/>
      <c r="H236" s="203"/>
      <c r="I236" s="203"/>
      <c r="J236" s="203"/>
      <c r="K236" s="203"/>
      <c r="L236" s="202"/>
    </row>
    <row r="237" spans="5:12">
      <c r="E237" s="201"/>
      <c r="F237" s="202"/>
      <c r="G237" s="203"/>
      <c r="H237" s="203"/>
      <c r="I237" s="203"/>
      <c r="J237" s="203"/>
      <c r="K237" s="203"/>
      <c r="L237" s="202"/>
    </row>
    <row r="238" spans="5:12">
      <c r="E238" s="201"/>
      <c r="F238" s="202"/>
      <c r="G238" s="203"/>
      <c r="H238" s="203"/>
      <c r="I238" s="203"/>
      <c r="J238" s="203"/>
      <c r="K238" s="203"/>
      <c r="L238" s="202"/>
    </row>
    <row r="239" spans="5:12">
      <c r="E239" s="201"/>
      <c r="F239" s="202"/>
      <c r="G239" s="203"/>
      <c r="H239" s="203"/>
      <c r="I239" s="203"/>
      <c r="J239" s="203"/>
      <c r="K239" s="203"/>
      <c r="L239" s="202"/>
    </row>
    <row r="240" spans="5:12">
      <c r="E240" s="201"/>
      <c r="F240" s="202"/>
      <c r="G240" s="203"/>
      <c r="H240" s="203"/>
      <c r="I240" s="203"/>
      <c r="J240" s="203"/>
      <c r="K240" s="203"/>
      <c r="L240" s="202"/>
    </row>
    <row r="241" spans="5:12">
      <c r="E241" s="201"/>
      <c r="F241" s="202"/>
      <c r="G241" s="203"/>
      <c r="H241" s="203"/>
      <c r="I241" s="203"/>
      <c r="J241" s="203"/>
      <c r="K241" s="203"/>
      <c r="L241" s="202"/>
    </row>
    <row r="242" spans="5:12">
      <c r="E242" s="201"/>
      <c r="F242" s="202"/>
      <c r="G242" s="203"/>
      <c r="H242" s="203"/>
      <c r="I242" s="203"/>
      <c r="J242" s="203"/>
      <c r="K242" s="203"/>
      <c r="L242" s="202"/>
    </row>
    <row r="243" spans="5:12">
      <c r="E243" s="201"/>
      <c r="F243" s="202"/>
      <c r="G243" s="203"/>
      <c r="H243" s="203"/>
      <c r="I243" s="203"/>
      <c r="J243" s="203"/>
      <c r="K243" s="203"/>
      <c r="L243" s="202"/>
    </row>
    <row r="244" spans="5:12">
      <c r="E244" s="201"/>
      <c r="F244" s="202"/>
      <c r="G244" s="203"/>
      <c r="H244" s="203"/>
      <c r="I244" s="203"/>
      <c r="J244" s="203"/>
      <c r="K244" s="203"/>
      <c r="L244" s="202"/>
    </row>
    <row r="245" spans="5:12">
      <c r="E245" s="201"/>
      <c r="F245" s="202"/>
      <c r="G245" s="203"/>
      <c r="H245" s="203"/>
      <c r="I245" s="203"/>
      <c r="J245" s="203"/>
      <c r="K245" s="203"/>
      <c r="L245" s="202"/>
    </row>
    <row r="246" spans="5:12">
      <c r="E246" s="201"/>
      <c r="F246" s="202"/>
      <c r="G246" s="203"/>
      <c r="H246" s="203"/>
      <c r="I246" s="203"/>
      <c r="J246" s="203"/>
      <c r="K246" s="203"/>
      <c r="L246" s="202"/>
    </row>
    <row r="247" spans="5:12">
      <c r="E247" s="201"/>
      <c r="F247" s="202"/>
      <c r="G247" s="203"/>
      <c r="H247" s="203"/>
      <c r="I247" s="203"/>
      <c r="J247" s="203"/>
      <c r="K247" s="203"/>
      <c r="L247" s="202"/>
    </row>
    <row r="248" spans="5:12">
      <c r="E248" s="201"/>
      <c r="F248" s="202"/>
      <c r="G248" s="203"/>
      <c r="H248" s="203"/>
      <c r="I248" s="203"/>
      <c r="J248" s="203"/>
      <c r="K248" s="203"/>
      <c r="L248" s="202"/>
    </row>
    <row r="249" spans="5:12">
      <c r="E249" s="201"/>
      <c r="F249" s="202"/>
      <c r="G249" s="203"/>
      <c r="H249" s="203"/>
      <c r="I249" s="203"/>
      <c r="J249" s="203"/>
      <c r="K249" s="203"/>
      <c r="L249" s="202"/>
    </row>
    <row r="250" spans="5:12">
      <c r="E250" s="201"/>
      <c r="F250" s="202"/>
      <c r="G250" s="203"/>
      <c r="H250" s="203"/>
      <c r="I250" s="203"/>
      <c r="J250" s="203"/>
      <c r="K250" s="203"/>
      <c r="L250" s="202"/>
    </row>
    <row r="251" spans="5:12">
      <c r="E251" s="201"/>
      <c r="F251" s="202"/>
      <c r="G251" s="203"/>
      <c r="H251" s="203"/>
      <c r="I251" s="203"/>
      <c r="J251" s="203"/>
      <c r="K251" s="203"/>
      <c r="L251" s="202"/>
    </row>
    <row r="252" spans="5:12">
      <c r="E252" s="201"/>
      <c r="F252" s="202"/>
      <c r="G252" s="203"/>
      <c r="H252" s="203"/>
      <c r="I252" s="203"/>
      <c r="J252" s="203"/>
      <c r="K252" s="203"/>
      <c r="L252" s="202"/>
    </row>
    <row r="253" spans="5:12">
      <c r="E253" s="201"/>
      <c r="F253" s="202"/>
      <c r="G253" s="203"/>
      <c r="H253" s="203"/>
      <c r="I253" s="203"/>
      <c r="J253" s="203"/>
      <c r="K253" s="203"/>
      <c r="L253" s="202"/>
    </row>
    <row r="254" spans="5:12">
      <c r="E254" s="201"/>
      <c r="F254" s="202"/>
      <c r="G254" s="203"/>
      <c r="H254" s="203"/>
      <c r="I254" s="203"/>
      <c r="J254" s="203"/>
      <c r="K254" s="203"/>
      <c r="L254" s="202"/>
    </row>
    <row r="255" spans="5:12">
      <c r="E255" s="201"/>
      <c r="F255" s="202"/>
      <c r="G255" s="203"/>
      <c r="H255" s="203"/>
      <c r="I255" s="203"/>
      <c r="J255" s="203"/>
      <c r="K255" s="203"/>
      <c r="L255" s="202"/>
    </row>
    <row r="256" spans="5:12">
      <c r="E256" s="201"/>
      <c r="F256" s="202"/>
      <c r="G256" s="203"/>
      <c r="H256" s="203"/>
      <c r="I256" s="203"/>
      <c r="J256" s="203"/>
      <c r="K256" s="203"/>
      <c r="L256" s="202"/>
    </row>
    <row r="257" spans="5:12">
      <c r="E257" s="201"/>
      <c r="F257" s="202"/>
      <c r="G257" s="203"/>
      <c r="H257" s="203"/>
      <c r="I257" s="203"/>
      <c r="J257" s="203"/>
      <c r="K257" s="203"/>
      <c r="L257" s="202"/>
    </row>
    <row r="258" spans="5:12">
      <c r="E258" s="201"/>
      <c r="F258" s="202"/>
      <c r="G258" s="203"/>
      <c r="H258" s="203"/>
      <c r="I258" s="203"/>
      <c r="J258" s="203"/>
      <c r="K258" s="203"/>
      <c r="L258" s="202"/>
    </row>
    <row r="259" spans="5:12">
      <c r="E259" s="201"/>
      <c r="F259" s="202"/>
      <c r="G259" s="203"/>
      <c r="H259" s="203"/>
      <c r="I259" s="203"/>
      <c r="J259" s="203"/>
      <c r="K259" s="203"/>
      <c r="L259" s="202"/>
    </row>
    <row r="260" spans="5:12">
      <c r="E260" s="201"/>
      <c r="F260" s="202"/>
      <c r="G260" s="203"/>
      <c r="H260" s="203"/>
      <c r="I260" s="203"/>
      <c r="J260" s="203"/>
      <c r="K260" s="203"/>
      <c r="L260" s="202"/>
    </row>
    <row r="261" spans="5:12">
      <c r="E261" s="201"/>
      <c r="F261" s="202"/>
      <c r="G261" s="203"/>
      <c r="H261" s="203"/>
      <c r="I261" s="203"/>
      <c r="J261" s="203"/>
      <c r="K261" s="203"/>
      <c r="L261" s="202"/>
    </row>
    <row r="262" spans="5:12">
      <c r="E262" s="201"/>
      <c r="F262" s="202"/>
      <c r="G262" s="203"/>
      <c r="H262" s="203"/>
      <c r="I262" s="203"/>
      <c r="J262" s="203"/>
      <c r="K262" s="203"/>
      <c r="L262" s="202"/>
    </row>
    <row r="263" spans="5:12">
      <c r="E263" s="201"/>
      <c r="F263" s="202"/>
      <c r="G263" s="203"/>
      <c r="H263" s="203"/>
      <c r="I263" s="203"/>
      <c r="J263" s="203"/>
      <c r="K263" s="203"/>
      <c r="L263" s="202"/>
    </row>
    <row r="264" spans="5:12">
      <c r="E264" s="201"/>
      <c r="F264" s="202"/>
      <c r="G264" s="203"/>
      <c r="H264" s="203"/>
      <c r="I264" s="203"/>
      <c r="J264" s="203"/>
      <c r="K264" s="203"/>
      <c r="L264" s="202"/>
    </row>
    <row r="265" spans="5:12">
      <c r="E265" s="201"/>
      <c r="F265" s="202"/>
      <c r="G265" s="203"/>
      <c r="H265" s="203"/>
      <c r="I265" s="203"/>
      <c r="J265" s="203"/>
      <c r="K265" s="203"/>
      <c r="L265" s="202"/>
    </row>
    <row r="266" spans="5:12">
      <c r="E266" s="201"/>
      <c r="F266" s="202"/>
      <c r="G266" s="203"/>
      <c r="H266" s="203"/>
      <c r="I266" s="203"/>
      <c r="J266" s="203"/>
      <c r="K266" s="203"/>
      <c r="L266" s="202"/>
    </row>
    <row r="267" spans="5:12">
      <c r="E267" s="201"/>
      <c r="F267" s="202"/>
      <c r="G267" s="203"/>
      <c r="H267" s="203"/>
      <c r="I267" s="203"/>
      <c r="J267" s="203"/>
      <c r="K267" s="203"/>
      <c r="L267" s="202"/>
    </row>
    <row r="268" spans="5:12">
      <c r="E268" s="201"/>
      <c r="F268" s="202"/>
      <c r="G268" s="203"/>
      <c r="H268" s="203"/>
      <c r="I268" s="203"/>
      <c r="J268" s="203"/>
      <c r="K268" s="203"/>
      <c r="L268" s="202"/>
    </row>
    <row r="269" spans="5:12">
      <c r="E269" s="201"/>
      <c r="F269" s="202"/>
      <c r="G269" s="203"/>
      <c r="H269" s="203"/>
      <c r="I269" s="203"/>
      <c r="J269" s="203"/>
      <c r="K269" s="203"/>
      <c r="L269" s="202"/>
    </row>
    <row r="270" spans="5:12">
      <c r="E270" s="201"/>
      <c r="F270" s="202"/>
      <c r="G270" s="203"/>
      <c r="H270" s="203"/>
      <c r="I270" s="203"/>
      <c r="J270" s="203"/>
      <c r="K270" s="203"/>
      <c r="L270" s="202"/>
    </row>
    <row r="271" spans="5:12">
      <c r="E271" s="201"/>
      <c r="F271" s="202"/>
      <c r="G271" s="203"/>
      <c r="H271" s="203"/>
      <c r="I271" s="203"/>
      <c r="J271" s="203"/>
      <c r="K271" s="203"/>
      <c r="L271" s="202"/>
    </row>
    <row r="272" spans="5:12">
      <c r="E272" s="201"/>
      <c r="F272" s="202"/>
      <c r="G272" s="203"/>
      <c r="H272" s="203"/>
      <c r="I272" s="203"/>
      <c r="J272" s="203"/>
      <c r="K272" s="203"/>
      <c r="L272" s="202"/>
    </row>
    <row r="273" spans="5:12">
      <c r="E273" s="201"/>
      <c r="F273" s="202"/>
      <c r="G273" s="203"/>
      <c r="H273" s="203"/>
      <c r="I273" s="203"/>
      <c r="J273" s="203"/>
      <c r="K273" s="203"/>
      <c r="L273" s="202"/>
    </row>
    <row r="274" spans="5:12">
      <c r="E274" s="201"/>
      <c r="F274" s="202"/>
      <c r="G274" s="203"/>
      <c r="H274" s="203"/>
      <c r="I274" s="203"/>
      <c r="J274" s="203"/>
      <c r="K274" s="203"/>
      <c r="L274" s="202"/>
    </row>
    <row r="275" spans="5:12">
      <c r="E275" s="201"/>
      <c r="F275" s="202"/>
      <c r="G275" s="203"/>
      <c r="H275" s="203"/>
      <c r="I275" s="203"/>
      <c r="J275" s="203"/>
      <c r="K275" s="203"/>
      <c r="L275" s="202"/>
    </row>
    <row r="276" spans="5:12">
      <c r="E276" s="201"/>
      <c r="F276" s="202"/>
      <c r="G276" s="203"/>
      <c r="H276" s="203"/>
      <c r="I276" s="203"/>
      <c r="J276" s="203"/>
      <c r="K276" s="203"/>
      <c r="L276" s="202"/>
    </row>
    <row r="277" spans="5:12">
      <c r="E277" s="201"/>
      <c r="F277" s="202"/>
      <c r="G277" s="203"/>
      <c r="H277" s="203"/>
      <c r="I277" s="203"/>
      <c r="J277" s="203"/>
      <c r="K277" s="203"/>
      <c r="L277" s="202"/>
    </row>
    <row r="278" spans="5:12">
      <c r="E278" s="201"/>
      <c r="F278" s="202"/>
      <c r="G278" s="203"/>
      <c r="H278" s="203"/>
      <c r="I278" s="203"/>
      <c r="J278" s="203"/>
      <c r="K278" s="203"/>
      <c r="L278" s="202"/>
    </row>
    <row r="279" spans="5:12">
      <c r="E279" s="201"/>
      <c r="F279" s="202"/>
      <c r="G279" s="203"/>
      <c r="H279" s="203"/>
      <c r="I279" s="203"/>
      <c r="J279" s="203"/>
      <c r="K279" s="203"/>
      <c r="L279" s="202"/>
    </row>
    <row r="280" spans="5:12">
      <c r="E280" s="201"/>
      <c r="F280" s="202"/>
      <c r="G280" s="203"/>
      <c r="H280" s="203"/>
      <c r="I280" s="203"/>
      <c r="J280" s="203"/>
      <c r="K280" s="203"/>
      <c r="L280" s="202"/>
    </row>
    <row r="281" spans="5:12">
      <c r="E281" s="201"/>
      <c r="F281" s="202"/>
      <c r="G281" s="203"/>
      <c r="H281" s="203"/>
      <c r="I281" s="203"/>
      <c r="J281" s="203"/>
      <c r="K281" s="203"/>
      <c r="L281" s="202"/>
    </row>
    <row r="282" spans="5:12">
      <c r="E282" s="201"/>
      <c r="F282" s="202"/>
      <c r="G282" s="203"/>
      <c r="H282" s="203"/>
      <c r="I282" s="203"/>
      <c r="J282" s="203"/>
      <c r="K282" s="203"/>
      <c r="L282" s="202"/>
    </row>
    <row r="283" spans="5:12">
      <c r="E283" s="201"/>
      <c r="F283" s="202"/>
      <c r="G283" s="203"/>
      <c r="H283" s="203"/>
      <c r="I283" s="203"/>
      <c r="J283" s="203"/>
      <c r="K283" s="203"/>
      <c r="L283" s="202"/>
    </row>
    <row r="284" spans="5:12">
      <c r="E284" s="201"/>
      <c r="F284" s="202"/>
      <c r="G284" s="203"/>
      <c r="H284" s="203"/>
      <c r="I284" s="203"/>
      <c r="J284" s="203"/>
      <c r="K284" s="203"/>
      <c r="L284" s="202"/>
    </row>
    <row r="285" spans="5:12">
      <c r="E285" s="201"/>
      <c r="F285" s="202"/>
      <c r="G285" s="203"/>
      <c r="H285" s="203"/>
      <c r="I285" s="203"/>
      <c r="J285" s="203"/>
      <c r="K285" s="203"/>
      <c r="L285" s="202"/>
    </row>
    <row r="286" spans="5:12">
      <c r="E286" s="201"/>
      <c r="F286" s="202"/>
      <c r="G286" s="203"/>
      <c r="H286" s="203"/>
      <c r="I286" s="203"/>
      <c r="J286" s="203"/>
      <c r="K286" s="203"/>
      <c r="L286" s="202"/>
    </row>
    <row r="287" spans="5:12">
      <c r="E287" s="201"/>
      <c r="F287" s="202"/>
      <c r="G287" s="203"/>
      <c r="H287" s="203"/>
      <c r="I287" s="203"/>
      <c r="J287" s="203"/>
      <c r="K287" s="203"/>
      <c r="L287" s="202"/>
    </row>
    <row r="288" spans="5:12">
      <c r="E288" s="201"/>
      <c r="F288" s="202"/>
      <c r="G288" s="203"/>
      <c r="H288" s="203"/>
      <c r="I288" s="203"/>
      <c r="J288" s="203"/>
      <c r="K288" s="203"/>
      <c r="L288" s="202"/>
    </row>
    <row r="289" spans="5:12">
      <c r="E289" s="201"/>
      <c r="F289" s="202"/>
      <c r="G289" s="203"/>
      <c r="H289" s="203"/>
      <c r="I289" s="203"/>
      <c r="J289" s="203"/>
      <c r="K289" s="203"/>
      <c r="L289" s="202"/>
    </row>
    <row r="290" spans="5:12">
      <c r="E290" s="201"/>
      <c r="F290" s="202"/>
      <c r="G290" s="203"/>
      <c r="H290" s="203"/>
      <c r="I290" s="203"/>
      <c r="J290" s="203"/>
      <c r="K290" s="203"/>
      <c r="L290" s="202"/>
    </row>
    <row r="291" spans="5:12">
      <c r="E291" s="201"/>
      <c r="F291" s="202"/>
      <c r="G291" s="203"/>
      <c r="H291" s="203"/>
      <c r="I291" s="203"/>
      <c r="J291" s="203"/>
      <c r="K291" s="203"/>
      <c r="L291" s="202"/>
    </row>
    <row r="292" spans="5:12">
      <c r="E292" s="201"/>
      <c r="F292" s="202"/>
      <c r="G292" s="203"/>
      <c r="H292" s="203"/>
      <c r="I292" s="203"/>
      <c r="J292" s="203"/>
      <c r="K292" s="203"/>
      <c r="L292" s="202"/>
    </row>
    <row r="293" spans="5:12">
      <c r="E293" s="201"/>
      <c r="F293" s="202"/>
      <c r="G293" s="203"/>
      <c r="H293" s="203"/>
      <c r="I293" s="203"/>
      <c r="J293" s="203"/>
      <c r="K293" s="203"/>
      <c r="L293" s="202"/>
    </row>
    <row r="294" spans="5:12">
      <c r="E294" s="201"/>
      <c r="F294" s="202"/>
      <c r="G294" s="203"/>
      <c r="H294" s="203"/>
      <c r="I294" s="203"/>
      <c r="J294" s="203"/>
      <c r="K294" s="203"/>
      <c r="L294" s="202"/>
    </row>
    <row r="295" spans="5:12">
      <c r="E295" s="201"/>
      <c r="F295" s="202"/>
      <c r="G295" s="203"/>
      <c r="H295" s="203"/>
      <c r="I295" s="203"/>
      <c r="J295" s="203"/>
      <c r="K295" s="203"/>
      <c r="L295" s="202"/>
    </row>
    <row r="296" spans="5:12">
      <c r="E296" s="201"/>
      <c r="F296" s="202"/>
      <c r="G296" s="203"/>
      <c r="H296" s="203"/>
      <c r="I296" s="203"/>
      <c r="J296" s="203"/>
      <c r="K296" s="203"/>
      <c r="L296" s="202"/>
    </row>
    <row r="297" spans="5:12">
      <c r="E297" s="201"/>
      <c r="F297" s="202"/>
      <c r="G297" s="203"/>
      <c r="H297" s="203"/>
      <c r="I297" s="203"/>
      <c r="J297" s="203"/>
      <c r="K297" s="203"/>
      <c r="L297" s="202"/>
    </row>
    <row r="298" spans="5:12">
      <c r="E298" s="201"/>
      <c r="F298" s="202"/>
      <c r="G298" s="203"/>
      <c r="H298" s="203"/>
      <c r="I298" s="203"/>
      <c r="J298" s="203"/>
      <c r="K298" s="203"/>
      <c r="L298" s="202"/>
    </row>
    <row r="299" spans="5:12">
      <c r="E299" s="201"/>
      <c r="F299" s="202"/>
      <c r="G299" s="203"/>
      <c r="H299" s="203"/>
      <c r="I299" s="203"/>
      <c r="J299" s="203"/>
      <c r="K299" s="203"/>
      <c r="L299" s="202"/>
    </row>
    <row r="300" spans="5:12">
      <c r="E300" s="201"/>
      <c r="F300" s="202"/>
      <c r="G300" s="203"/>
      <c r="H300" s="203"/>
      <c r="I300" s="203"/>
      <c r="J300" s="203"/>
      <c r="K300" s="203"/>
      <c r="L300" s="202"/>
    </row>
    <row r="301" spans="5:12">
      <c r="E301" s="201"/>
      <c r="F301" s="202"/>
      <c r="G301" s="203"/>
      <c r="H301" s="203"/>
      <c r="I301" s="203"/>
      <c r="J301" s="203"/>
      <c r="K301" s="203"/>
      <c r="L301" s="202"/>
    </row>
    <row r="302" spans="5:12">
      <c r="E302" s="201"/>
      <c r="F302" s="202"/>
      <c r="G302" s="203"/>
      <c r="H302" s="203"/>
      <c r="I302" s="203"/>
      <c r="J302" s="203"/>
      <c r="K302" s="203"/>
      <c r="L302" s="202"/>
    </row>
    <row r="303" spans="5:12">
      <c r="E303" s="201"/>
      <c r="F303" s="202"/>
      <c r="G303" s="203"/>
      <c r="H303" s="203"/>
      <c r="I303" s="203"/>
      <c r="J303" s="203"/>
      <c r="K303" s="203"/>
      <c r="L303" s="202"/>
    </row>
    <row r="304" spans="5:12">
      <c r="E304" s="201"/>
      <c r="F304" s="202"/>
      <c r="G304" s="203"/>
      <c r="H304" s="203"/>
      <c r="I304" s="203"/>
      <c r="J304" s="203"/>
      <c r="K304" s="203"/>
      <c r="L304" s="202"/>
    </row>
    <row r="305" spans="5:12">
      <c r="E305" s="201"/>
      <c r="F305" s="202"/>
      <c r="G305" s="203"/>
      <c r="H305" s="203"/>
      <c r="I305" s="203"/>
      <c r="J305" s="203"/>
      <c r="K305" s="203"/>
      <c r="L305" s="202"/>
    </row>
    <row r="306" spans="5:12">
      <c r="E306" s="201"/>
      <c r="F306" s="202"/>
      <c r="G306" s="203"/>
      <c r="H306" s="203"/>
      <c r="I306" s="203"/>
      <c r="J306" s="203"/>
      <c r="K306" s="203"/>
      <c r="L306" s="202"/>
    </row>
    <row r="307" spans="5:12">
      <c r="E307" s="201"/>
      <c r="F307" s="202"/>
      <c r="G307" s="203"/>
      <c r="H307" s="203"/>
      <c r="I307" s="203"/>
      <c r="J307" s="203"/>
      <c r="K307" s="203"/>
      <c r="L307" s="202"/>
    </row>
    <row r="308" spans="5:12">
      <c r="E308" s="201"/>
      <c r="F308" s="202"/>
      <c r="G308" s="203"/>
      <c r="H308" s="203"/>
      <c r="I308" s="203"/>
      <c r="J308" s="203"/>
      <c r="K308" s="203"/>
      <c r="L308" s="202"/>
    </row>
    <row r="309" spans="5:12">
      <c r="E309" s="201"/>
      <c r="F309" s="202"/>
      <c r="G309" s="203"/>
      <c r="H309" s="203"/>
      <c r="I309" s="203"/>
      <c r="J309" s="203"/>
      <c r="K309" s="203"/>
      <c r="L309" s="202"/>
    </row>
    <row r="310" spans="5:12">
      <c r="E310" s="201"/>
      <c r="F310" s="202"/>
      <c r="G310" s="203"/>
      <c r="H310" s="203"/>
      <c r="I310" s="203"/>
      <c r="J310" s="203"/>
      <c r="K310" s="203"/>
      <c r="L310" s="202"/>
    </row>
    <row r="311" spans="5:12">
      <c r="E311" s="201"/>
      <c r="F311" s="202"/>
      <c r="G311" s="203"/>
      <c r="H311" s="203"/>
      <c r="I311" s="203"/>
      <c r="J311" s="203"/>
      <c r="K311" s="203"/>
      <c r="L311" s="202"/>
    </row>
    <row r="312" spans="5:12">
      <c r="E312" s="201"/>
      <c r="F312" s="202"/>
      <c r="G312" s="203"/>
      <c r="H312" s="203"/>
      <c r="I312" s="203"/>
      <c r="J312" s="203"/>
      <c r="K312" s="203"/>
      <c r="L312" s="202"/>
    </row>
    <row r="313" spans="5:12">
      <c r="E313" s="201"/>
      <c r="F313" s="202"/>
      <c r="G313" s="203"/>
      <c r="H313" s="203"/>
      <c r="I313" s="203"/>
      <c r="J313" s="203"/>
      <c r="K313" s="203"/>
      <c r="L313" s="202"/>
    </row>
    <row r="314" spans="5:12">
      <c r="E314" s="201"/>
      <c r="F314" s="202"/>
      <c r="G314" s="203"/>
      <c r="H314" s="203"/>
      <c r="I314" s="203"/>
      <c r="J314" s="203"/>
      <c r="K314" s="203"/>
      <c r="L314" s="202"/>
    </row>
    <row r="315" spans="5:12">
      <c r="E315" s="201"/>
      <c r="F315" s="202"/>
      <c r="G315" s="203"/>
      <c r="H315" s="203"/>
      <c r="I315" s="203"/>
      <c r="J315" s="203"/>
      <c r="K315" s="203"/>
      <c r="L315" s="202"/>
    </row>
    <row r="316" spans="5:12">
      <c r="E316" s="201"/>
      <c r="F316" s="202"/>
      <c r="G316" s="203"/>
      <c r="H316" s="203"/>
      <c r="I316" s="203"/>
      <c r="J316" s="203"/>
      <c r="K316" s="203"/>
      <c r="L316" s="202"/>
    </row>
    <row r="317" spans="5:12">
      <c r="E317" s="201"/>
      <c r="F317" s="202"/>
      <c r="G317" s="203"/>
      <c r="H317" s="203"/>
      <c r="I317" s="203"/>
      <c r="J317" s="203"/>
      <c r="K317" s="203"/>
      <c r="L317" s="202"/>
    </row>
    <row r="318" spans="5:12">
      <c r="E318" s="201"/>
      <c r="F318" s="202"/>
      <c r="G318" s="203"/>
      <c r="H318" s="203"/>
      <c r="I318" s="203"/>
      <c r="J318" s="203"/>
      <c r="K318" s="203"/>
      <c r="L318" s="202"/>
    </row>
    <row r="319" spans="5:12">
      <c r="E319" s="201"/>
      <c r="F319" s="202"/>
      <c r="G319" s="203"/>
      <c r="H319" s="203"/>
      <c r="I319" s="203"/>
      <c r="J319" s="203"/>
      <c r="K319" s="203"/>
      <c r="L319" s="202"/>
    </row>
    <row r="320" spans="5:12">
      <c r="E320" s="201"/>
      <c r="F320" s="202"/>
      <c r="G320" s="203"/>
      <c r="H320" s="203"/>
      <c r="I320" s="203"/>
      <c r="J320" s="203"/>
      <c r="K320" s="203"/>
      <c r="L320" s="202"/>
    </row>
    <row r="321" spans="5:12">
      <c r="E321" s="201"/>
      <c r="F321" s="202"/>
      <c r="G321" s="203"/>
      <c r="H321" s="203"/>
      <c r="I321" s="203"/>
      <c r="J321" s="203"/>
      <c r="K321" s="203"/>
      <c r="L321" s="202"/>
    </row>
    <row r="322" spans="5:12">
      <c r="E322" s="201"/>
      <c r="F322" s="202"/>
      <c r="G322" s="203"/>
      <c r="H322" s="203"/>
      <c r="I322" s="203"/>
      <c r="J322" s="203"/>
      <c r="K322" s="203"/>
      <c r="L322" s="202"/>
    </row>
    <row r="323" spans="5:12">
      <c r="E323" s="201"/>
      <c r="F323" s="202"/>
      <c r="G323" s="203"/>
      <c r="H323" s="203"/>
      <c r="I323" s="203"/>
      <c r="J323" s="203"/>
      <c r="K323" s="203"/>
      <c r="L323" s="202"/>
    </row>
    <row r="324" spans="5:12">
      <c r="E324" s="201"/>
      <c r="F324" s="202"/>
      <c r="G324" s="203"/>
      <c r="H324" s="203"/>
      <c r="I324" s="203"/>
      <c r="J324" s="203"/>
      <c r="K324" s="203"/>
      <c r="L324" s="202"/>
    </row>
    <row r="325" spans="5:12">
      <c r="E325" s="201"/>
      <c r="F325" s="202"/>
      <c r="G325" s="203"/>
      <c r="H325" s="203"/>
      <c r="I325" s="203"/>
      <c r="J325" s="203"/>
      <c r="K325" s="203"/>
      <c r="L325" s="202"/>
    </row>
    <row r="326" spans="5:12">
      <c r="E326" s="201"/>
      <c r="F326" s="202"/>
      <c r="G326" s="203"/>
      <c r="H326" s="203"/>
      <c r="I326" s="203"/>
      <c r="J326" s="203"/>
      <c r="K326" s="203"/>
      <c r="L326" s="202"/>
    </row>
    <row r="327" spans="5:12">
      <c r="E327" s="201"/>
      <c r="F327" s="202"/>
      <c r="G327" s="203"/>
      <c r="H327" s="203"/>
      <c r="I327" s="203"/>
      <c r="J327" s="203"/>
      <c r="K327" s="203"/>
      <c r="L327" s="202"/>
    </row>
    <row r="328" spans="5:12">
      <c r="E328" s="201"/>
      <c r="F328" s="202"/>
      <c r="G328" s="203"/>
      <c r="H328" s="203"/>
      <c r="I328" s="203"/>
      <c r="J328" s="203"/>
      <c r="K328" s="203"/>
      <c r="L328" s="202"/>
    </row>
    <row r="329" spans="5:12">
      <c r="E329" s="201"/>
      <c r="F329" s="202"/>
      <c r="G329" s="203"/>
      <c r="H329" s="203"/>
      <c r="I329" s="203"/>
      <c r="J329" s="203"/>
      <c r="K329" s="203"/>
      <c r="L329" s="202"/>
    </row>
    <row r="330" spans="5:12">
      <c r="E330" s="201"/>
      <c r="F330" s="202"/>
      <c r="G330" s="203"/>
      <c r="H330" s="203"/>
      <c r="I330" s="203"/>
      <c r="J330" s="203"/>
      <c r="K330" s="203"/>
      <c r="L330" s="202"/>
    </row>
    <row r="331" spans="5:12">
      <c r="E331" s="201"/>
      <c r="F331" s="202"/>
      <c r="G331" s="203"/>
      <c r="H331" s="203"/>
      <c r="I331" s="203"/>
      <c r="J331" s="203"/>
      <c r="K331" s="203"/>
      <c r="L331" s="202"/>
    </row>
    <row r="332" spans="5:12">
      <c r="E332" s="201"/>
      <c r="F332" s="202"/>
      <c r="G332" s="203"/>
      <c r="H332" s="203"/>
      <c r="I332" s="203"/>
      <c r="J332" s="203"/>
      <c r="K332" s="203"/>
      <c r="L332" s="202"/>
    </row>
    <row r="333" spans="5:12">
      <c r="E333" s="201"/>
      <c r="F333" s="202"/>
      <c r="G333" s="203"/>
      <c r="H333" s="203"/>
      <c r="I333" s="203"/>
      <c r="J333" s="203"/>
      <c r="K333" s="203"/>
      <c r="L333" s="202"/>
    </row>
    <row r="334" spans="5:12">
      <c r="E334" s="201"/>
      <c r="F334" s="202"/>
      <c r="G334" s="203"/>
      <c r="H334" s="203"/>
      <c r="I334" s="203"/>
      <c r="J334" s="203"/>
      <c r="K334" s="203"/>
      <c r="L334" s="202"/>
    </row>
    <row r="335" spans="5:12">
      <c r="E335" s="201"/>
      <c r="F335" s="202"/>
      <c r="G335" s="203"/>
      <c r="H335" s="203"/>
      <c r="I335" s="203"/>
      <c r="J335" s="203"/>
      <c r="K335" s="203"/>
      <c r="L335" s="202"/>
    </row>
    <row r="336" spans="5:12">
      <c r="E336" s="201"/>
      <c r="F336" s="202"/>
      <c r="G336" s="203"/>
      <c r="H336" s="203"/>
      <c r="I336" s="203"/>
      <c r="J336" s="203"/>
      <c r="K336" s="203"/>
      <c r="L336" s="202"/>
    </row>
    <row r="337" spans="5:12">
      <c r="E337" s="201"/>
      <c r="F337" s="202"/>
      <c r="G337" s="203"/>
      <c r="H337" s="203"/>
      <c r="I337" s="203"/>
      <c r="J337" s="203"/>
      <c r="K337" s="203"/>
      <c r="L337" s="202"/>
    </row>
    <row r="338" spans="5:12">
      <c r="E338" s="201"/>
      <c r="F338" s="202"/>
      <c r="G338" s="203"/>
      <c r="H338" s="203"/>
      <c r="I338" s="203"/>
      <c r="J338" s="203"/>
      <c r="K338" s="203"/>
      <c r="L338" s="202"/>
    </row>
    <row r="339" spans="5:12">
      <c r="E339" s="201"/>
      <c r="F339" s="202"/>
      <c r="G339" s="203"/>
      <c r="H339" s="203"/>
      <c r="I339" s="203"/>
      <c r="J339" s="203"/>
      <c r="K339" s="203"/>
      <c r="L339" s="202"/>
    </row>
    <row r="340" spans="5:12">
      <c r="E340" s="201"/>
      <c r="F340" s="202"/>
      <c r="G340" s="203"/>
      <c r="H340" s="203"/>
      <c r="I340" s="203"/>
      <c r="J340" s="203"/>
      <c r="K340" s="203"/>
      <c r="L340" s="202"/>
    </row>
    <row r="341" spans="5:12">
      <c r="E341" s="201"/>
      <c r="F341" s="202"/>
      <c r="G341" s="203"/>
      <c r="H341" s="203"/>
      <c r="I341" s="203"/>
      <c r="J341" s="203"/>
      <c r="K341" s="203"/>
      <c r="L341" s="202"/>
    </row>
    <row r="342" spans="5:12">
      <c r="E342" s="201"/>
      <c r="F342" s="202"/>
      <c r="G342" s="203"/>
      <c r="H342" s="203"/>
      <c r="I342" s="203"/>
      <c r="J342" s="203"/>
      <c r="K342" s="203"/>
      <c r="L342" s="202"/>
    </row>
    <row r="343" spans="5:12">
      <c r="E343" s="201"/>
      <c r="F343" s="202"/>
      <c r="G343" s="203"/>
      <c r="H343" s="203"/>
      <c r="I343" s="203"/>
      <c r="J343" s="203"/>
      <c r="K343" s="203"/>
      <c r="L343" s="202"/>
    </row>
    <row r="344" spans="5:12">
      <c r="E344" s="201"/>
      <c r="F344" s="202"/>
      <c r="G344" s="203"/>
      <c r="H344" s="203"/>
      <c r="I344" s="203"/>
      <c r="J344" s="203"/>
      <c r="K344" s="203"/>
      <c r="L344" s="202"/>
    </row>
    <row r="345" spans="5:12">
      <c r="E345" s="201"/>
      <c r="F345" s="202"/>
      <c r="G345" s="203"/>
      <c r="H345" s="203"/>
      <c r="I345" s="203"/>
      <c r="J345" s="203"/>
      <c r="K345" s="203"/>
      <c r="L345" s="202"/>
    </row>
    <row r="346" spans="5:12">
      <c r="E346" s="201"/>
      <c r="F346" s="202"/>
      <c r="G346" s="203"/>
      <c r="H346" s="203"/>
      <c r="I346" s="203"/>
      <c r="J346" s="203"/>
      <c r="K346" s="203"/>
      <c r="L346" s="202"/>
    </row>
    <row r="347" spans="5:12">
      <c r="E347" s="201"/>
      <c r="F347" s="202"/>
      <c r="G347" s="203"/>
      <c r="H347" s="203"/>
      <c r="I347" s="203"/>
      <c r="J347" s="203"/>
      <c r="K347" s="203"/>
      <c r="L347" s="202"/>
    </row>
    <row r="348" spans="5:12">
      <c r="E348" s="201"/>
      <c r="F348" s="202"/>
      <c r="G348" s="203"/>
      <c r="H348" s="203"/>
      <c r="I348" s="203"/>
      <c r="J348" s="203"/>
      <c r="K348" s="203"/>
      <c r="L348" s="202"/>
    </row>
    <row r="349" spans="5:12">
      <c r="E349" s="201"/>
      <c r="F349" s="202"/>
      <c r="G349" s="203"/>
      <c r="H349" s="203"/>
      <c r="I349" s="203"/>
      <c r="J349" s="203"/>
      <c r="K349" s="203"/>
      <c r="L349" s="202"/>
    </row>
    <row r="350" spans="5:12">
      <c r="E350" s="201"/>
      <c r="F350" s="202"/>
      <c r="G350" s="203"/>
      <c r="H350" s="203"/>
      <c r="I350" s="203"/>
      <c r="J350" s="203"/>
      <c r="K350" s="203"/>
      <c r="L350" s="202"/>
    </row>
    <row r="351" spans="5:12">
      <c r="E351" s="201"/>
      <c r="F351" s="202"/>
      <c r="G351" s="203"/>
      <c r="H351" s="203"/>
      <c r="I351" s="203"/>
      <c r="J351" s="203"/>
      <c r="K351" s="203"/>
      <c r="L351" s="202"/>
    </row>
    <row r="352" spans="5:12">
      <c r="E352" s="201"/>
      <c r="F352" s="202"/>
      <c r="G352" s="203"/>
      <c r="H352" s="203"/>
      <c r="I352" s="203"/>
      <c r="J352" s="203"/>
      <c r="K352" s="203"/>
      <c r="L352" s="202"/>
    </row>
    <row r="353" spans="5:12">
      <c r="E353" s="201"/>
      <c r="F353" s="202"/>
      <c r="G353" s="203"/>
      <c r="H353" s="203"/>
      <c r="I353" s="203"/>
      <c r="J353" s="203"/>
      <c r="K353" s="203"/>
      <c r="L353" s="202"/>
    </row>
    <row r="354" spans="5:12">
      <c r="E354" s="201"/>
      <c r="F354" s="202"/>
      <c r="G354" s="203"/>
      <c r="H354" s="203"/>
      <c r="I354" s="203"/>
      <c r="J354" s="203"/>
      <c r="K354" s="203"/>
      <c r="L354" s="202"/>
    </row>
    <row r="355" spans="5:12">
      <c r="E355" s="201"/>
      <c r="F355" s="202"/>
      <c r="G355" s="203"/>
      <c r="H355" s="203"/>
      <c r="I355" s="203"/>
      <c r="J355" s="203"/>
      <c r="K355" s="203"/>
      <c r="L355" s="202"/>
    </row>
    <row r="356" spans="5:12">
      <c r="E356" s="201"/>
      <c r="F356" s="202"/>
      <c r="G356" s="203"/>
      <c r="H356" s="203"/>
      <c r="I356" s="203"/>
      <c r="J356" s="203"/>
      <c r="K356" s="203"/>
      <c r="L356" s="202"/>
    </row>
    <row r="357" spans="5:12">
      <c r="E357" s="201"/>
      <c r="F357" s="202"/>
      <c r="G357" s="203"/>
      <c r="H357" s="203"/>
      <c r="I357" s="203"/>
      <c r="J357" s="203"/>
      <c r="K357" s="203"/>
      <c r="L357" s="202"/>
    </row>
    <row r="358" spans="5:12">
      <c r="E358" s="201"/>
      <c r="F358" s="202"/>
      <c r="G358" s="203"/>
      <c r="H358" s="203"/>
      <c r="I358" s="203"/>
      <c r="J358" s="203"/>
      <c r="K358" s="203"/>
      <c r="L358" s="202"/>
    </row>
    <row r="359" spans="5:12">
      <c r="E359" s="201"/>
      <c r="F359" s="202"/>
      <c r="G359" s="203"/>
      <c r="H359" s="203"/>
      <c r="I359" s="203"/>
      <c r="J359" s="203"/>
      <c r="K359" s="203"/>
      <c r="L359" s="202"/>
    </row>
    <row r="360" spans="5:12">
      <c r="E360" s="201"/>
      <c r="F360" s="202"/>
      <c r="G360" s="203"/>
      <c r="H360" s="203"/>
      <c r="I360" s="203"/>
      <c r="J360" s="203"/>
      <c r="K360" s="203"/>
      <c r="L360" s="202"/>
    </row>
    <row r="361" spans="5:12">
      <c r="E361" s="201"/>
      <c r="F361" s="202"/>
      <c r="G361" s="203"/>
      <c r="H361" s="203"/>
      <c r="I361" s="203"/>
      <c r="J361" s="203"/>
      <c r="K361" s="203"/>
      <c r="L361" s="202"/>
    </row>
    <row r="362" spans="5:12">
      <c r="E362" s="201"/>
      <c r="F362" s="202"/>
      <c r="G362" s="203"/>
      <c r="H362" s="203"/>
      <c r="I362" s="203"/>
      <c r="J362" s="203"/>
      <c r="K362" s="203"/>
      <c r="L362" s="202"/>
    </row>
    <row r="363" spans="5:12">
      <c r="E363" s="201"/>
      <c r="F363" s="202"/>
      <c r="G363" s="203"/>
      <c r="H363" s="203"/>
      <c r="I363" s="203"/>
      <c r="J363" s="203"/>
      <c r="K363" s="203"/>
      <c r="L363" s="202"/>
    </row>
    <row r="364" spans="5:12">
      <c r="E364" s="201"/>
      <c r="F364" s="202"/>
      <c r="G364" s="203"/>
      <c r="H364" s="203"/>
      <c r="I364" s="203"/>
      <c r="J364" s="203"/>
      <c r="K364" s="203"/>
      <c r="L364" s="202"/>
    </row>
    <row r="365" spans="5:12">
      <c r="E365" s="201"/>
      <c r="F365" s="202"/>
      <c r="G365" s="203"/>
      <c r="H365" s="203"/>
      <c r="I365" s="203"/>
      <c r="J365" s="203"/>
      <c r="K365" s="203"/>
      <c r="L365" s="202"/>
    </row>
    <row r="366" spans="5:12">
      <c r="E366" s="201"/>
      <c r="F366" s="202"/>
      <c r="G366" s="203"/>
      <c r="H366" s="203"/>
      <c r="I366" s="203"/>
      <c r="J366" s="203"/>
      <c r="K366" s="203"/>
      <c r="L366" s="202"/>
    </row>
    <row r="367" spans="5:12">
      <c r="E367" s="201"/>
      <c r="F367" s="202"/>
      <c r="G367" s="203"/>
      <c r="H367" s="203"/>
      <c r="I367" s="203"/>
      <c r="J367" s="203"/>
      <c r="K367" s="203"/>
      <c r="L367" s="202"/>
    </row>
    <row r="368" spans="5:12">
      <c r="E368" s="201"/>
      <c r="F368" s="202"/>
      <c r="G368" s="203"/>
      <c r="H368" s="203"/>
      <c r="I368" s="203"/>
      <c r="J368" s="203"/>
      <c r="K368" s="203"/>
      <c r="L368" s="202"/>
    </row>
    <row r="369" spans="5:12">
      <c r="E369" s="201"/>
      <c r="F369" s="202"/>
      <c r="G369" s="203"/>
      <c r="H369" s="203"/>
      <c r="I369" s="203"/>
      <c r="J369" s="203"/>
      <c r="K369" s="203"/>
      <c r="L369" s="202"/>
    </row>
    <row r="370" spans="5:12">
      <c r="E370" s="201"/>
      <c r="F370" s="202"/>
      <c r="G370" s="203"/>
      <c r="H370" s="203"/>
      <c r="I370" s="203"/>
      <c r="J370" s="203"/>
      <c r="K370" s="203"/>
      <c r="L370" s="202"/>
    </row>
    <row r="371" spans="5:12">
      <c r="E371" s="201"/>
      <c r="F371" s="202"/>
      <c r="G371" s="203"/>
      <c r="H371" s="203"/>
      <c r="I371" s="203"/>
      <c r="J371" s="203"/>
      <c r="K371" s="203"/>
      <c r="L371" s="202"/>
    </row>
    <row r="372" spans="5:12">
      <c r="E372" s="201"/>
      <c r="F372" s="202"/>
      <c r="G372" s="203"/>
      <c r="H372" s="203"/>
      <c r="I372" s="203"/>
      <c r="J372" s="203"/>
      <c r="K372" s="203"/>
      <c r="L372" s="202"/>
    </row>
    <row r="373" spans="5:12">
      <c r="E373" s="201"/>
      <c r="F373" s="202"/>
      <c r="G373" s="203"/>
      <c r="H373" s="203"/>
      <c r="I373" s="203"/>
      <c r="J373" s="203"/>
      <c r="K373" s="203"/>
      <c r="L373" s="202"/>
    </row>
    <row r="374" spans="5:12">
      <c r="E374" s="201"/>
      <c r="F374" s="202"/>
      <c r="G374" s="203"/>
      <c r="H374" s="203"/>
      <c r="I374" s="203"/>
      <c r="J374" s="203"/>
      <c r="K374" s="203"/>
      <c r="L374" s="202"/>
    </row>
    <row r="375" spans="5:12">
      <c r="E375" s="201"/>
      <c r="F375" s="202"/>
      <c r="G375" s="203"/>
      <c r="H375" s="203"/>
      <c r="I375" s="203"/>
      <c r="J375" s="203"/>
      <c r="K375" s="203"/>
      <c r="L375" s="202"/>
    </row>
    <row r="376" spans="5:12">
      <c r="E376" s="201"/>
      <c r="F376" s="202"/>
      <c r="G376" s="203"/>
      <c r="H376" s="203"/>
      <c r="I376" s="203"/>
      <c r="J376" s="203"/>
      <c r="K376" s="203"/>
      <c r="L376" s="202"/>
    </row>
    <row r="377" spans="5:12">
      <c r="E377" s="201"/>
      <c r="F377" s="202"/>
      <c r="G377" s="203"/>
      <c r="H377" s="203"/>
      <c r="I377" s="203"/>
      <c r="J377" s="203"/>
      <c r="K377" s="203"/>
      <c r="L377" s="202"/>
    </row>
    <row r="378" spans="5:12">
      <c r="E378" s="201"/>
      <c r="F378" s="202"/>
      <c r="G378" s="203"/>
      <c r="H378" s="203"/>
      <c r="I378" s="203"/>
      <c r="J378" s="203"/>
      <c r="K378" s="203"/>
      <c r="L378" s="202"/>
    </row>
    <row r="379" spans="5:12">
      <c r="E379" s="201"/>
      <c r="F379" s="202"/>
      <c r="G379" s="203"/>
      <c r="H379" s="203"/>
      <c r="I379" s="203"/>
      <c r="J379" s="203"/>
      <c r="K379" s="203"/>
      <c r="L379" s="202"/>
    </row>
    <row r="380" spans="5:12">
      <c r="E380" s="201"/>
      <c r="F380" s="202"/>
      <c r="G380" s="203"/>
      <c r="H380" s="203"/>
      <c r="I380" s="203"/>
      <c r="J380" s="203"/>
      <c r="K380" s="203"/>
      <c r="L380" s="202"/>
    </row>
    <row r="381" spans="5:12">
      <c r="E381" s="201"/>
      <c r="F381" s="202"/>
      <c r="G381" s="203"/>
      <c r="H381" s="203"/>
      <c r="I381" s="203"/>
      <c r="J381" s="203"/>
      <c r="K381" s="203"/>
      <c r="L381" s="202"/>
    </row>
    <row r="382" spans="5:12">
      <c r="E382" s="201"/>
      <c r="F382" s="202"/>
      <c r="G382" s="203"/>
      <c r="H382" s="203"/>
      <c r="I382" s="203"/>
      <c r="J382" s="203"/>
      <c r="K382" s="203"/>
      <c r="L382" s="202"/>
    </row>
    <row r="383" spans="5:12">
      <c r="E383" s="201"/>
      <c r="F383" s="202"/>
      <c r="G383" s="203"/>
      <c r="H383" s="203"/>
      <c r="I383" s="203"/>
      <c r="J383" s="203"/>
      <c r="K383" s="203"/>
      <c r="L383" s="202"/>
    </row>
    <row r="384" spans="5:12">
      <c r="E384" s="201"/>
      <c r="F384" s="202"/>
      <c r="G384" s="203"/>
      <c r="H384" s="203"/>
      <c r="I384" s="203"/>
      <c r="J384" s="203"/>
      <c r="K384" s="203"/>
      <c r="L384" s="202"/>
    </row>
    <row r="385" spans="5:12">
      <c r="E385" s="201"/>
      <c r="F385" s="202"/>
      <c r="G385" s="203"/>
      <c r="H385" s="203"/>
      <c r="I385" s="203"/>
      <c r="J385" s="203"/>
      <c r="K385" s="203"/>
      <c r="L385" s="202"/>
    </row>
    <row r="386" spans="5:12">
      <c r="E386" s="201"/>
      <c r="F386" s="202"/>
      <c r="G386" s="203"/>
      <c r="H386" s="203"/>
      <c r="I386" s="203"/>
      <c r="J386" s="203"/>
      <c r="K386" s="203"/>
      <c r="L386" s="202"/>
    </row>
    <row r="387" spans="5:12">
      <c r="E387" s="201"/>
      <c r="F387" s="202"/>
      <c r="G387" s="203"/>
      <c r="H387" s="203"/>
      <c r="I387" s="203"/>
      <c r="J387" s="203"/>
      <c r="K387" s="203"/>
      <c r="L387" s="202"/>
    </row>
    <row r="388" spans="5:12">
      <c r="E388" s="201"/>
      <c r="F388" s="202"/>
      <c r="G388" s="203"/>
      <c r="H388" s="203"/>
      <c r="I388" s="203"/>
      <c r="J388" s="203"/>
      <c r="K388" s="203"/>
      <c r="L388" s="202"/>
    </row>
    <row r="389" spans="5:12">
      <c r="E389" s="201"/>
      <c r="F389" s="202"/>
      <c r="G389" s="203"/>
      <c r="H389" s="203"/>
      <c r="I389" s="203"/>
      <c r="J389" s="203"/>
      <c r="K389" s="203"/>
      <c r="L389" s="202"/>
    </row>
    <row r="390" spans="5:12">
      <c r="E390" s="201"/>
      <c r="F390" s="202"/>
      <c r="G390" s="203"/>
      <c r="H390" s="203"/>
      <c r="I390" s="203"/>
      <c r="J390" s="203"/>
      <c r="K390" s="203"/>
      <c r="L390" s="202"/>
    </row>
    <row r="391" spans="5:12">
      <c r="E391" s="201"/>
      <c r="F391" s="202"/>
      <c r="G391" s="203"/>
      <c r="H391" s="203"/>
      <c r="I391" s="203"/>
      <c r="J391" s="203"/>
      <c r="K391" s="203"/>
      <c r="L391" s="202"/>
    </row>
    <row r="392" spans="5:12">
      <c r="E392" s="201"/>
      <c r="F392" s="202"/>
      <c r="G392" s="203"/>
      <c r="H392" s="203"/>
      <c r="I392" s="203"/>
      <c r="J392" s="203"/>
      <c r="K392" s="203"/>
      <c r="L392" s="202"/>
    </row>
    <row r="393" spans="5:12">
      <c r="E393" s="201"/>
      <c r="F393" s="202"/>
      <c r="G393" s="203"/>
      <c r="H393" s="203"/>
      <c r="I393" s="203"/>
      <c r="J393" s="203"/>
      <c r="K393" s="203"/>
      <c r="L393" s="202"/>
    </row>
    <row r="394" spans="5:12">
      <c r="E394" s="201"/>
      <c r="F394" s="202"/>
      <c r="G394" s="203"/>
      <c r="H394" s="203"/>
      <c r="I394" s="203"/>
      <c r="J394" s="203"/>
      <c r="K394" s="203"/>
      <c r="L394" s="202"/>
    </row>
    <row r="395" spans="5:12">
      <c r="E395" s="201"/>
      <c r="F395" s="202"/>
      <c r="G395" s="203"/>
      <c r="H395" s="203"/>
      <c r="I395" s="203"/>
      <c r="J395" s="203"/>
      <c r="K395" s="203"/>
      <c r="L395" s="202"/>
    </row>
    <row r="396" spans="5:12">
      <c r="E396" s="201"/>
      <c r="F396" s="202"/>
      <c r="G396" s="203"/>
      <c r="H396" s="203"/>
      <c r="I396" s="203"/>
      <c r="J396" s="203"/>
      <c r="K396" s="203"/>
      <c r="L396" s="202"/>
    </row>
    <row r="397" spans="5:12">
      <c r="E397" s="201"/>
      <c r="F397" s="202"/>
      <c r="G397" s="203"/>
      <c r="H397" s="203"/>
      <c r="I397" s="203"/>
      <c r="J397" s="203"/>
      <c r="K397" s="203"/>
      <c r="L397" s="202"/>
    </row>
    <row r="398" spans="5:12">
      <c r="E398" s="201"/>
      <c r="F398" s="202"/>
      <c r="G398" s="203"/>
      <c r="H398" s="203"/>
      <c r="I398" s="203"/>
      <c r="J398" s="203"/>
      <c r="K398" s="203"/>
      <c r="L398" s="202"/>
    </row>
    <row r="399" spans="5:12">
      <c r="E399" s="201"/>
      <c r="F399" s="202"/>
      <c r="G399" s="203"/>
      <c r="H399" s="203"/>
      <c r="I399" s="203"/>
      <c r="J399" s="203"/>
      <c r="K399" s="203"/>
      <c r="L399" s="202"/>
    </row>
    <row r="400" spans="5:12">
      <c r="E400" s="201"/>
      <c r="F400" s="202"/>
      <c r="G400" s="203"/>
      <c r="H400" s="203"/>
      <c r="I400" s="203"/>
      <c r="J400" s="203"/>
      <c r="K400" s="203"/>
      <c r="L400" s="202"/>
    </row>
    <row r="401" spans="5:12">
      <c r="E401" s="201"/>
      <c r="F401" s="202"/>
      <c r="G401" s="203"/>
      <c r="H401" s="203"/>
      <c r="I401" s="203"/>
      <c r="J401" s="203"/>
      <c r="K401" s="203"/>
      <c r="L401" s="202"/>
    </row>
    <row r="402" spans="5:12">
      <c r="E402" s="201"/>
      <c r="F402" s="202"/>
      <c r="G402" s="203"/>
      <c r="H402" s="203"/>
      <c r="I402" s="203"/>
      <c r="J402" s="203"/>
      <c r="K402" s="203"/>
      <c r="L402" s="202"/>
    </row>
    <row r="403" spans="5:12">
      <c r="E403" s="201"/>
      <c r="F403" s="202"/>
      <c r="G403" s="203"/>
      <c r="H403" s="203"/>
      <c r="I403" s="203"/>
      <c r="J403" s="203"/>
      <c r="K403" s="203"/>
      <c r="L403" s="202"/>
    </row>
    <row r="404" spans="5:12">
      <c r="E404" s="201"/>
      <c r="F404" s="202"/>
      <c r="G404" s="203"/>
      <c r="H404" s="203"/>
      <c r="I404" s="203"/>
      <c r="J404" s="203"/>
      <c r="K404" s="203"/>
      <c r="L404" s="202"/>
    </row>
    <row r="405" spans="5:12">
      <c r="E405" s="201"/>
      <c r="F405" s="202"/>
      <c r="G405" s="203"/>
      <c r="H405" s="203"/>
      <c r="I405" s="203"/>
      <c r="J405" s="203"/>
      <c r="K405" s="203"/>
      <c r="L405" s="202"/>
    </row>
    <row r="406" spans="5:12">
      <c r="E406" s="201"/>
      <c r="F406" s="202"/>
      <c r="G406" s="203"/>
      <c r="H406" s="203"/>
      <c r="I406" s="203"/>
      <c r="J406" s="203"/>
      <c r="K406" s="203"/>
      <c r="L406" s="202"/>
    </row>
    <row r="407" spans="5:12">
      <c r="E407" s="201"/>
      <c r="F407" s="202"/>
      <c r="G407" s="203"/>
      <c r="H407" s="203"/>
      <c r="I407" s="203"/>
      <c r="J407" s="203"/>
      <c r="K407" s="203"/>
      <c r="L407" s="202"/>
    </row>
    <row r="408" spans="5:12">
      <c r="E408" s="201"/>
      <c r="F408" s="202"/>
      <c r="G408" s="203"/>
      <c r="H408" s="203"/>
      <c r="I408" s="203"/>
      <c r="J408" s="203"/>
      <c r="K408" s="203"/>
      <c r="L408" s="202"/>
    </row>
    <row r="409" spans="5:12">
      <c r="E409" s="201"/>
      <c r="F409" s="202"/>
      <c r="G409" s="203"/>
      <c r="H409" s="203"/>
      <c r="I409" s="203"/>
      <c r="J409" s="203"/>
      <c r="K409" s="203"/>
      <c r="L409" s="202"/>
    </row>
    <row r="410" spans="5:12">
      <c r="E410" s="201"/>
      <c r="F410" s="202"/>
      <c r="G410" s="203"/>
      <c r="H410" s="203"/>
      <c r="I410" s="203"/>
      <c r="J410" s="203"/>
      <c r="K410" s="203"/>
      <c r="L410" s="202"/>
    </row>
    <row r="411" spans="5:12">
      <c r="E411" s="201"/>
      <c r="F411" s="202"/>
      <c r="G411" s="203"/>
      <c r="H411" s="203"/>
      <c r="I411" s="203"/>
      <c r="J411" s="203"/>
      <c r="K411" s="203"/>
      <c r="L411" s="202"/>
    </row>
    <row r="412" spans="5:12">
      <c r="E412" s="201"/>
      <c r="F412" s="202"/>
      <c r="G412" s="203"/>
      <c r="H412" s="203"/>
      <c r="I412" s="203"/>
      <c r="J412" s="203"/>
      <c r="K412" s="203"/>
      <c r="L412" s="202"/>
    </row>
    <row r="413" spans="5:12">
      <c r="E413" s="201"/>
      <c r="F413" s="202"/>
      <c r="G413" s="203"/>
      <c r="H413" s="203"/>
      <c r="I413" s="203"/>
      <c r="J413" s="203"/>
      <c r="K413" s="203"/>
      <c r="L413" s="202"/>
    </row>
    <row r="414" spans="5:12">
      <c r="E414" s="201"/>
      <c r="F414" s="202"/>
      <c r="G414" s="203"/>
      <c r="H414" s="203"/>
      <c r="I414" s="203"/>
      <c r="J414" s="203"/>
      <c r="K414" s="203"/>
      <c r="L414" s="202"/>
    </row>
    <row r="415" spans="5:12">
      <c r="E415" s="201"/>
      <c r="F415" s="202"/>
      <c r="G415" s="203"/>
      <c r="H415" s="203"/>
      <c r="I415" s="203"/>
      <c r="J415" s="203"/>
      <c r="K415" s="203"/>
      <c r="L415" s="202"/>
    </row>
    <row r="416" spans="5:12">
      <c r="E416" s="201"/>
      <c r="F416" s="202"/>
      <c r="G416" s="203"/>
      <c r="H416" s="203"/>
      <c r="I416" s="203"/>
      <c r="J416" s="203"/>
      <c r="K416" s="203"/>
      <c r="L416" s="202"/>
    </row>
    <row r="417" spans="5:12">
      <c r="E417" s="201"/>
      <c r="F417" s="202"/>
      <c r="G417" s="203"/>
      <c r="H417" s="203"/>
      <c r="I417" s="203"/>
      <c r="J417" s="203"/>
      <c r="K417" s="203"/>
      <c r="L417" s="202"/>
    </row>
    <row r="418" spans="5:12">
      <c r="E418" s="201"/>
      <c r="F418" s="202"/>
      <c r="G418" s="203"/>
      <c r="H418" s="203"/>
      <c r="I418" s="203"/>
      <c r="J418" s="203"/>
      <c r="K418" s="203"/>
      <c r="L418" s="202"/>
    </row>
    <row r="419" spans="5:12">
      <c r="E419" s="201"/>
      <c r="F419" s="202"/>
      <c r="G419" s="203"/>
      <c r="H419" s="203"/>
      <c r="I419" s="203"/>
      <c r="J419" s="203"/>
      <c r="K419" s="203"/>
      <c r="L419" s="202"/>
    </row>
    <row r="420" spans="5:12">
      <c r="E420" s="201"/>
      <c r="F420" s="202"/>
      <c r="G420" s="203"/>
      <c r="H420" s="203"/>
      <c r="I420" s="203"/>
      <c r="J420" s="203"/>
      <c r="K420" s="203"/>
      <c r="L420" s="202"/>
    </row>
    <row r="421" spans="5:12">
      <c r="E421" s="201"/>
      <c r="F421" s="202"/>
      <c r="G421" s="203"/>
      <c r="H421" s="203"/>
      <c r="I421" s="203"/>
      <c r="J421" s="203"/>
      <c r="K421" s="203"/>
      <c r="L421" s="202"/>
    </row>
    <row r="422" spans="5:12">
      <c r="E422" s="201"/>
      <c r="F422" s="202"/>
      <c r="G422" s="203"/>
      <c r="H422" s="203"/>
      <c r="I422" s="203"/>
      <c r="J422" s="203"/>
      <c r="K422" s="203"/>
      <c r="L422" s="202"/>
    </row>
    <row r="423" spans="5:12">
      <c r="E423" s="201"/>
      <c r="F423" s="202"/>
      <c r="G423" s="203"/>
      <c r="H423" s="203"/>
      <c r="I423" s="203"/>
      <c r="J423" s="203"/>
      <c r="K423" s="203"/>
      <c r="L423" s="202"/>
    </row>
    <row r="424" spans="5:12">
      <c r="E424" s="201"/>
      <c r="F424" s="202"/>
      <c r="G424" s="203"/>
      <c r="H424" s="203"/>
      <c r="I424" s="203"/>
      <c r="J424" s="203"/>
      <c r="K424" s="203"/>
      <c r="L424" s="202"/>
    </row>
    <row r="425" spans="5:12">
      <c r="E425" s="201"/>
      <c r="F425" s="202"/>
      <c r="G425" s="203"/>
      <c r="H425" s="203"/>
      <c r="I425" s="203"/>
      <c r="J425" s="203"/>
      <c r="K425" s="203"/>
      <c r="L425" s="202"/>
    </row>
    <row r="426" spans="5:12">
      <c r="E426" s="201"/>
      <c r="F426" s="202"/>
      <c r="G426" s="203"/>
      <c r="H426" s="203"/>
      <c r="I426" s="203"/>
      <c r="J426" s="203"/>
      <c r="K426" s="203"/>
      <c r="L426" s="202"/>
    </row>
    <row r="427" spans="5:12">
      <c r="E427" s="201"/>
      <c r="F427" s="202"/>
      <c r="G427" s="203"/>
      <c r="H427" s="203"/>
      <c r="I427" s="203"/>
      <c r="J427" s="203"/>
      <c r="K427" s="203"/>
      <c r="L427" s="202"/>
    </row>
    <row r="428" spans="5:12">
      <c r="E428" s="201"/>
      <c r="F428" s="202"/>
      <c r="G428" s="203"/>
      <c r="H428" s="203"/>
      <c r="I428" s="203"/>
      <c r="J428" s="203"/>
      <c r="K428" s="203"/>
      <c r="L428" s="202"/>
    </row>
    <row r="429" spans="5:12">
      <c r="E429" s="201"/>
      <c r="F429" s="202"/>
      <c r="G429" s="203"/>
      <c r="H429" s="203"/>
      <c r="I429" s="203"/>
      <c r="J429" s="203"/>
      <c r="K429" s="203"/>
      <c r="L429" s="202"/>
    </row>
    <row r="430" spans="5:12">
      <c r="E430" s="201"/>
      <c r="F430" s="202"/>
      <c r="G430" s="203"/>
      <c r="H430" s="203"/>
      <c r="I430" s="203"/>
      <c r="J430" s="203"/>
      <c r="K430" s="203"/>
      <c r="L430" s="202"/>
    </row>
    <row r="431" spans="5:12">
      <c r="E431" s="201"/>
      <c r="F431" s="202"/>
      <c r="G431" s="203"/>
      <c r="H431" s="203"/>
      <c r="I431" s="203"/>
      <c r="J431" s="203"/>
      <c r="K431" s="203"/>
      <c r="L431" s="202"/>
    </row>
    <row r="432" spans="5:12">
      <c r="E432" s="201"/>
      <c r="F432" s="202"/>
      <c r="G432" s="203"/>
      <c r="H432" s="203"/>
      <c r="I432" s="203"/>
      <c r="J432" s="203"/>
      <c r="K432" s="203"/>
      <c r="L432" s="202"/>
    </row>
    <row r="433" spans="5:12">
      <c r="E433" s="201"/>
      <c r="F433" s="202"/>
      <c r="G433" s="203"/>
      <c r="H433" s="203"/>
      <c r="I433" s="203"/>
      <c r="J433" s="203"/>
      <c r="K433" s="203"/>
      <c r="L433" s="202"/>
    </row>
    <row r="434" spans="5:12">
      <c r="E434" s="201"/>
      <c r="F434" s="202"/>
      <c r="G434" s="203"/>
      <c r="H434" s="203"/>
      <c r="I434" s="203"/>
      <c r="J434" s="203"/>
      <c r="K434" s="203"/>
      <c r="L434" s="202"/>
    </row>
    <row r="435" spans="5:12">
      <c r="E435" s="201"/>
      <c r="F435" s="202"/>
      <c r="G435" s="203"/>
      <c r="H435" s="203"/>
      <c r="I435" s="203"/>
      <c r="J435" s="203"/>
      <c r="K435" s="203"/>
      <c r="L435" s="202"/>
    </row>
    <row r="436" spans="5:12">
      <c r="E436" s="201"/>
      <c r="F436" s="202"/>
      <c r="G436" s="203"/>
      <c r="H436" s="203"/>
      <c r="I436" s="203"/>
      <c r="J436" s="203"/>
      <c r="K436" s="203"/>
      <c r="L436" s="202"/>
    </row>
    <row r="437" spans="5:12">
      <c r="E437" s="201"/>
      <c r="F437" s="202"/>
      <c r="G437" s="203"/>
      <c r="H437" s="203"/>
      <c r="I437" s="203"/>
      <c r="J437" s="203"/>
      <c r="K437" s="203"/>
      <c r="L437" s="202"/>
    </row>
    <row r="438" spans="5:12">
      <c r="E438" s="201"/>
      <c r="F438" s="202"/>
      <c r="G438" s="203"/>
      <c r="H438" s="203"/>
      <c r="I438" s="203"/>
      <c r="J438" s="203"/>
      <c r="K438" s="203"/>
      <c r="L438" s="202"/>
    </row>
    <row r="439" spans="5:12">
      <c r="E439" s="201"/>
      <c r="F439" s="202"/>
      <c r="G439" s="203"/>
      <c r="H439" s="203"/>
      <c r="I439" s="203"/>
      <c r="J439" s="203"/>
      <c r="K439" s="203"/>
      <c r="L439" s="202"/>
    </row>
    <row r="440" spans="5:12">
      <c r="E440" s="201"/>
      <c r="F440" s="202"/>
      <c r="G440" s="203"/>
      <c r="H440" s="203"/>
      <c r="I440" s="203"/>
      <c r="J440" s="203"/>
      <c r="K440" s="203"/>
      <c r="L440" s="202"/>
    </row>
    <row r="441" spans="5:12">
      <c r="E441" s="201"/>
      <c r="F441" s="202"/>
      <c r="G441" s="203"/>
      <c r="H441" s="203"/>
      <c r="I441" s="203"/>
      <c r="J441" s="203"/>
      <c r="K441" s="203"/>
      <c r="L441" s="202"/>
    </row>
    <row r="442" spans="5:12">
      <c r="E442" s="201"/>
      <c r="F442" s="202"/>
      <c r="G442" s="203"/>
      <c r="H442" s="203"/>
      <c r="I442" s="203"/>
      <c r="J442" s="203"/>
      <c r="K442" s="203"/>
      <c r="L442" s="202"/>
    </row>
    <row r="443" spans="5:12">
      <c r="E443" s="201"/>
      <c r="F443" s="202"/>
      <c r="G443" s="203"/>
      <c r="H443" s="203"/>
      <c r="I443" s="203"/>
      <c r="J443" s="203"/>
      <c r="K443" s="203"/>
      <c r="L443" s="202"/>
    </row>
    <row r="444" spans="5:12">
      <c r="E444" s="201"/>
      <c r="F444" s="202"/>
      <c r="G444" s="203"/>
      <c r="H444" s="203"/>
      <c r="I444" s="203"/>
      <c r="J444" s="203"/>
      <c r="K444" s="203"/>
      <c r="L444" s="202"/>
    </row>
    <row r="445" spans="5:12">
      <c r="E445" s="201"/>
      <c r="F445" s="202"/>
      <c r="G445" s="203"/>
      <c r="H445" s="203"/>
      <c r="I445" s="203"/>
      <c r="J445" s="203"/>
      <c r="K445" s="203"/>
      <c r="L445" s="202"/>
    </row>
    <row r="446" spans="5:12">
      <c r="E446" s="201"/>
      <c r="F446" s="202"/>
      <c r="G446" s="203"/>
      <c r="H446" s="203"/>
      <c r="I446" s="203"/>
      <c r="J446" s="203"/>
      <c r="K446" s="203"/>
      <c r="L446" s="202"/>
    </row>
    <row r="447" spans="5:12">
      <c r="E447" s="201"/>
      <c r="F447" s="202"/>
      <c r="G447" s="203"/>
      <c r="H447" s="203"/>
      <c r="I447" s="203"/>
      <c r="J447" s="203"/>
      <c r="K447" s="203"/>
      <c r="L447" s="202"/>
    </row>
    <row r="448" spans="5:12">
      <c r="E448" s="201"/>
      <c r="F448" s="202"/>
      <c r="G448" s="203"/>
      <c r="H448" s="203"/>
      <c r="I448" s="203"/>
      <c r="J448" s="203"/>
      <c r="K448" s="203"/>
      <c r="L448" s="202"/>
    </row>
    <row r="449" spans="5:12">
      <c r="E449" s="201"/>
      <c r="F449" s="202"/>
      <c r="G449" s="203"/>
      <c r="H449" s="203"/>
      <c r="I449" s="203"/>
      <c r="J449" s="203"/>
      <c r="K449" s="203"/>
      <c r="L449" s="202"/>
    </row>
    <row r="450" spans="5:12">
      <c r="E450" s="201"/>
      <c r="F450" s="202"/>
      <c r="G450" s="203"/>
      <c r="H450" s="203"/>
      <c r="I450" s="203"/>
      <c r="J450" s="203"/>
      <c r="K450" s="203"/>
      <c r="L450" s="202"/>
    </row>
    <row r="451" spans="5:12">
      <c r="E451" s="201"/>
      <c r="F451" s="202"/>
      <c r="G451" s="203"/>
      <c r="H451" s="203"/>
      <c r="I451" s="203"/>
      <c r="J451" s="203"/>
      <c r="K451" s="203"/>
      <c r="L451" s="202"/>
    </row>
    <row r="452" spans="5:12">
      <c r="E452" s="201"/>
      <c r="F452" s="202"/>
      <c r="G452" s="203"/>
      <c r="H452" s="203"/>
      <c r="I452" s="203"/>
      <c r="J452" s="203"/>
      <c r="K452" s="203"/>
      <c r="L452" s="202"/>
    </row>
    <row r="453" spans="5:12">
      <c r="E453" s="201"/>
      <c r="F453" s="202"/>
      <c r="G453" s="203"/>
      <c r="H453" s="203"/>
      <c r="I453" s="203"/>
      <c r="J453" s="203"/>
      <c r="K453" s="203"/>
      <c r="L453" s="202"/>
    </row>
    <row r="454" spans="5:12">
      <c r="E454" s="201"/>
      <c r="F454" s="202"/>
      <c r="G454" s="203"/>
      <c r="H454" s="203"/>
      <c r="I454" s="203"/>
      <c r="J454" s="203"/>
      <c r="K454" s="203"/>
      <c r="L454" s="202"/>
    </row>
    <row r="455" spans="5:12">
      <c r="E455" s="201"/>
      <c r="F455" s="202"/>
      <c r="G455" s="203"/>
      <c r="H455" s="203"/>
      <c r="I455" s="203"/>
      <c r="J455" s="203"/>
      <c r="K455" s="203"/>
      <c r="L455" s="202"/>
    </row>
    <row r="456" spans="5:12">
      <c r="E456" s="201"/>
      <c r="F456" s="202"/>
      <c r="G456" s="203"/>
      <c r="H456" s="203"/>
      <c r="I456" s="203"/>
      <c r="J456" s="203"/>
      <c r="K456" s="203"/>
      <c r="L456" s="202"/>
    </row>
    <row r="457" spans="5:12">
      <c r="E457" s="201"/>
      <c r="F457" s="202"/>
      <c r="G457" s="203"/>
      <c r="H457" s="203"/>
      <c r="I457" s="203"/>
      <c r="J457" s="203"/>
      <c r="K457" s="203"/>
      <c r="L457" s="202"/>
    </row>
    <row r="458" spans="5:12">
      <c r="E458" s="201"/>
      <c r="F458" s="202"/>
      <c r="G458" s="203"/>
      <c r="H458" s="203"/>
      <c r="I458" s="203"/>
      <c r="J458" s="203"/>
      <c r="K458" s="203"/>
      <c r="L458" s="202"/>
    </row>
    <row r="459" spans="5:12">
      <c r="E459" s="201"/>
      <c r="F459" s="202"/>
      <c r="G459" s="203"/>
      <c r="H459" s="203"/>
      <c r="I459" s="203"/>
      <c r="J459" s="203"/>
      <c r="K459" s="203"/>
      <c r="L459" s="202"/>
    </row>
    <row r="460" spans="5:12">
      <c r="E460" s="201"/>
      <c r="F460" s="202"/>
      <c r="G460" s="203"/>
      <c r="H460" s="203"/>
      <c r="I460" s="203"/>
      <c r="J460" s="203"/>
      <c r="K460" s="203"/>
      <c r="L460" s="202"/>
    </row>
    <row r="461" spans="5:12">
      <c r="E461" s="201"/>
      <c r="F461" s="202"/>
      <c r="G461" s="203"/>
      <c r="H461" s="203"/>
      <c r="I461" s="203"/>
      <c r="J461" s="203"/>
      <c r="K461" s="203"/>
      <c r="L461" s="202"/>
    </row>
    <row r="462" spans="5:12">
      <c r="E462" s="201"/>
      <c r="F462" s="202"/>
      <c r="G462" s="203"/>
      <c r="H462" s="203"/>
      <c r="I462" s="203"/>
      <c r="J462" s="203"/>
      <c r="K462" s="203"/>
      <c r="L462" s="202"/>
    </row>
    <row r="463" spans="5:12">
      <c r="E463" s="201"/>
      <c r="F463" s="202"/>
      <c r="G463" s="203"/>
      <c r="H463" s="203"/>
      <c r="I463" s="203"/>
      <c r="J463" s="203"/>
      <c r="K463" s="203"/>
      <c r="L463" s="202"/>
    </row>
    <row r="464" spans="5:12">
      <c r="E464" s="201"/>
      <c r="F464" s="202"/>
      <c r="G464" s="203"/>
      <c r="H464" s="203"/>
      <c r="I464" s="203"/>
      <c r="J464" s="203"/>
      <c r="K464" s="203"/>
      <c r="L464" s="202"/>
    </row>
    <row r="465" spans="5:12">
      <c r="E465" s="201"/>
      <c r="F465" s="202"/>
      <c r="G465" s="203"/>
      <c r="H465" s="203"/>
      <c r="I465" s="203"/>
      <c r="J465" s="203"/>
      <c r="K465" s="203"/>
      <c r="L465" s="202"/>
    </row>
    <row r="466" spans="5:12">
      <c r="E466" s="201"/>
      <c r="F466" s="202"/>
      <c r="G466" s="203"/>
      <c r="H466" s="203"/>
      <c r="I466" s="203"/>
      <c r="J466" s="203"/>
      <c r="K466" s="203"/>
      <c r="L466" s="202"/>
    </row>
    <row r="467" spans="5:12">
      <c r="E467" s="201"/>
      <c r="F467" s="202"/>
      <c r="G467" s="203"/>
      <c r="H467" s="203"/>
      <c r="I467" s="203"/>
      <c r="J467" s="203"/>
      <c r="K467" s="203"/>
      <c r="L467" s="202"/>
    </row>
    <row r="468" spans="5:12">
      <c r="E468" s="201"/>
      <c r="F468" s="202"/>
      <c r="G468" s="203"/>
      <c r="H468" s="203"/>
      <c r="I468" s="203"/>
      <c r="J468" s="203"/>
      <c r="K468" s="203"/>
      <c r="L468" s="202"/>
    </row>
    <row r="469" spans="5:12">
      <c r="E469" s="201"/>
      <c r="F469" s="202"/>
      <c r="G469" s="203"/>
      <c r="H469" s="203"/>
      <c r="I469" s="203"/>
      <c r="J469" s="203"/>
      <c r="K469" s="203"/>
      <c r="L469" s="202"/>
    </row>
    <row r="470" spans="5:12">
      <c r="E470" s="201"/>
      <c r="F470" s="202"/>
      <c r="G470" s="203"/>
      <c r="H470" s="203"/>
      <c r="I470" s="203"/>
      <c r="J470" s="203"/>
      <c r="K470" s="203"/>
      <c r="L470" s="202"/>
    </row>
    <row r="471" spans="5:12">
      <c r="E471" s="201"/>
      <c r="F471" s="202"/>
      <c r="G471" s="203"/>
      <c r="H471" s="203"/>
      <c r="I471" s="203"/>
      <c r="J471" s="203"/>
      <c r="K471" s="203"/>
      <c r="L471" s="202"/>
    </row>
    <row r="472" spans="5:12">
      <c r="E472" s="201"/>
      <c r="F472" s="202"/>
      <c r="G472" s="203"/>
      <c r="H472" s="203"/>
      <c r="I472" s="203"/>
      <c r="J472" s="203"/>
      <c r="K472" s="203"/>
      <c r="L472" s="202"/>
    </row>
    <row r="473" spans="5:12">
      <c r="E473" s="201"/>
      <c r="F473" s="202"/>
      <c r="G473" s="203"/>
      <c r="H473" s="203"/>
      <c r="I473" s="203"/>
      <c r="J473" s="203"/>
      <c r="K473" s="203"/>
      <c r="L473" s="202"/>
    </row>
    <row r="474" spans="5:12">
      <c r="E474" s="201"/>
      <c r="F474" s="202"/>
      <c r="G474" s="203"/>
      <c r="H474" s="203"/>
      <c r="I474" s="203"/>
      <c r="J474" s="203"/>
      <c r="K474" s="203"/>
      <c r="L474" s="202"/>
    </row>
    <row r="475" spans="5:12">
      <c r="E475" s="201"/>
      <c r="F475" s="202"/>
      <c r="G475" s="203"/>
      <c r="H475" s="203"/>
      <c r="I475" s="203"/>
      <c r="J475" s="203"/>
      <c r="K475" s="203"/>
      <c r="L475" s="202"/>
    </row>
    <row r="476" spans="5:12">
      <c r="E476" s="201"/>
      <c r="F476" s="202"/>
      <c r="G476" s="203"/>
      <c r="H476" s="203"/>
      <c r="I476" s="203"/>
      <c r="J476" s="203"/>
      <c r="K476" s="203"/>
      <c r="L476" s="202"/>
    </row>
    <row r="477" spans="5:12">
      <c r="E477" s="201"/>
      <c r="F477" s="202"/>
      <c r="G477" s="203"/>
      <c r="H477" s="203"/>
      <c r="I477" s="203"/>
      <c r="J477" s="203"/>
      <c r="K477" s="203"/>
      <c r="L477" s="202"/>
    </row>
    <row r="478" spans="5:12">
      <c r="E478" s="201"/>
      <c r="F478" s="202"/>
      <c r="G478" s="203"/>
      <c r="H478" s="203"/>
      <c r="I478" s="203"/>
      <c r="J478" s="203"/>
      <c r="K478" s="203"/>
      <c r="L478" s="202"/>
    </row>
    <row r="479" spans="5:12">
      <c r="E479" s="201"/>
      <c r="F479" s="202"/>
      <c r="G479" s="203"/>
      <c r="H479" s="203"/>
      <c r="I479" s="203"/>
      <c r="J479" s="203"/>
      <c r="K479" s="203"/>
      <c r="L479" s="202"/>
    </row>
    <row r="480" spans="5:12">
      <c r="E480" s="201"/>
      <c r="F480" s="202"/>
      <c r="G480" s="203"/>
      <c r="H480" s="203"/>
      <c r="I480" s="203"/>
      <c r="J480" s="203"/>
      <c r="K480" s="203"/>
      <c r="L480" s="202"/>
    </row>
    <row r="481" spans="5:12">
      <c r="E481" s="201"/>
      <c r="F481" s="202"/>
      <c r="G481" s="203"/>
      <c r="H481" s="203"/>
      <c r="I481" s="203"/>
      <c r="J481" s="203"/>
      <c r="K481" s="203"/>
      <c r="L481" s="202"/>
    </row>
    <row r="482" spans="5:12">
      <c r="E482" s="201"/>
      <c r="F482" s="202"/>
      <c r="G482" s="203"/>
      <c r="H482" s="203"/>
      <c r="I482" s="203"/>
      <c r="J482" s="203"/>
      <c r="K482" s="203"/>
      <c r="L482" s="202"/>
    </row>
    <row r="483" spans="5:12">
      <c r="E483" s="201"/>
      <c r="F483" s="202"/>
      <c r="G483" s="203"/>
      <c r="H483" s="203"/>
      <c r="I483" s="203"/>
      <c r="J483" s="203"/>
      <c r="K483" s="203"/>
      <c r="L483" s="202"/>
    </row>
    <row r="484" spans="5:12">
      <c r="E484" s="201"/>
      <c r="F484" s="202"/>
      <c r="G484" s="203"/>
      <c r="H484" s="203"/>
      <c r="I484" s="203"/>
      <c r="J484" s="203"/>
      <c r="K484" s="203"/>
      <c r="L484" s="202"/>
    </row>
    <row r="485" spans="5:12">
      <c r="E485" s="201"/>
      <c r="F485" s="202"/>
      <c r="G485" s="203"/>
      <c r="H485" s="203"/>
      <c r="I485" s="203"/>
      <c r="J485" s="203"/>
      <c r="K485" s="203"/>
      <c r="L485" s="202"/>
    </row>
    <row r="486" spans="5:12">
      <c r="E486" s="201"/>
      <c r="F486" s="202"/>
      <c r="G486" s="203"/>
      <c r="H486" s="203"/>
      <c r="I486" s="203"/>
      <c r="J486" s="203"/>
      <c r="K486" s="203"/>
      <c r="L486" s="202"/>
    </row>
    <row r="487" spans="5:12">
      <c r="E487" s="201"/>
      <c r="F487" s="202"/>
      <c r="G487" s="203"/>
      <c r="H487" s="203"/>
      <c r="I487" s="203"/>
      <c r="J487" s="203"/>
      <c r="K487" s="203"/>
      <c r="L487" s="202"/>
    </row>
    <row r="488" spans="5:12">
      <c r="E488" s="201"/>
      <c r="F488" s="202"/>
      <c r="G488" s="203"/>
      <c r="H488" s="203"/>
      <c r="I488" s="203"/>
      <c r="J488" s="203"/>
      <c r="K488" s="203"/>
      <c r="L488" s="202"/>
    </row>
    <row r="489" spans="5:12">
      <c r="E489" s="201"/>
      <c r="F489" s="202"/>
      <c r="G489" s="203"/>
      <c r="H489" s="203"/>
      <c r="I489" s="203"/>
      <c r="J489" s="203"/>
      <c r="K489" s="203"/>
      <c r="L489" s="202"/>
    </row>
    <row r="490" spans="5:12">
      <c r="E490" s="201"/>
      <c r="F490" s="202"/>
      <c r="G490" s="203"/>
      <c r="H490" s="203"/>
      <c r="I490" s="203"/>
      <c r="J490" s="203"/>
      <c r="K490" s="203"/>
      <c r="L490" s="202"/>
    </row>
    <row r="491" spans="5:12">
      <c r="E491" s="201"/>
      <c r="F491" s="202"/>
      <c r="G491" s="203"/>
      <c r="H491" s="203"/>
      <c r="I491" s="203"/>
      <c r="J491" s="203"/>
      <c r="K491" s="203"/>
      <c r="L491" s="202"/>
    </row>
    <row r="492" spans="5:12">
      <c r="E492" s="201"/>
      <c r="F492" s="202"/>
      <c r="G492" s="203"/>
      <c r="H492" s="203"/>
      <c r="I492" s="203"/>
      <c r="J492" s="203"/>
      <c r="K492" s="203"/>
      <c r="L492" s="202"/>
    </row>
    <row r="493" spans="5:12">
      <c r="E493" s="201"/>
      <c r="F493" s="202"/>
      <c r="G493" s="203"/>
      <c r="H493" s="203"/>
      <c r="I493" s="203"/>
      <c r="J493" s="203"/>
      <c r="K493" s="203"/>
      <c r="L493" s="202"/>
    </row>
    <row r="494" spans="5:12">
      <c r="E494" s="201"/>
      <c r="F494" s="202"/>
      <c r="G494" s="203"/>
      <c r="H494" s="203"/>
      <c r="I494" s="203"/>
      <c r="J494" s="203"/>
      <c r="K494" s="203"/>
      <c r="L494" s="202"/>
    </row>
    <row r="495" spans="5:12">
      <c r="E495" s="201"/>
      <c r="F495" s="202"/>
      <c r="G495" s="203"/>
      <c r="H495" s="203"/>
      <c r="I495" s="203"/>
      <c r="J495" s="203"/>
      <c r="K495" s="203"/>
      <c r="L495" s="202"/>
    </row>
    <row r="496" spans="5:12">
      <c r="E496" s="201"/>
      <c r="F496" s="202"/>
      <c r="G496" s="203"/>
      <c r="H496" s="203"/>
      <c r="I496" s="203"/>
      <c r="J496" s="203"/>
      <c r="K496" s="203"/>
      <c r="L496" s="202"/>
    </row>
    <row r="497" spans="5:12">
      <c r="E497" s="201"/>
      <c r="F497" s="202"/>
      <c r="G497" s="203"/>
      <c r="H497" s="203"/>
      <c r="I497" s="203"/>
      <c r="J497" s="203"/>
      <c r="K497" s="203"/>
      <c r="L497" s="202"/>
    </row>
    <row r="498" spans="5:12">
      <c r="E498" s="201"/>
      <c r="F498" s="202"/>
      <c r="G498" s="203"/>
      <c r="H498" s="203"/>
      <c r="I498" s="203"/>
      <c r="J498" s="203"/>
      <c r="K498" s="203"/>
      <c r="L498" s="202"/>
    </row>
    <row r="499" spans="5:12">
      <c r="E499" s="201"/>
      <c r="F499" s="202"/>
      <c r="G499" s="203"/>
      <c r="H499" s="203"/>
      <c r="I499" s="203"/>
      <c r="J499" s="203"/>
      <c r="K499" s="203"/>
      <c r="L499" s="202"/>
    </row>
    <row r="500" spans="5:12">
      <c r="E500" s="201"/>
      <c r="F500" s="202"/>
      <c r="G500" s="203"/>
      <c r="H500" s="203"/>
      <c r="I500" s="203"/>
      <c r="J500" s="203"/>
      <c r="K500" s="203"/>
      <c r="L500" s="202"/>
    </row>
    <row r="501" spans="5:12">
      <c r="E501" s="201"/>
      <c r="F501" s="202"/>
      <c r="G501" s="203"/>
      <c r="H501" s="203"/>
      <c r="I501" s="203"/>
      <c r="J501" s="203"/>
      <c r="K501" s="203"/>
      <c r="L501" s="202"/>
    </row>
    <row r="502" spans="5:12">
      <c r="E502" s="201"/>
      <c r="F502" s="202"/>
      <c r="G502" s="203"/>
      <c r="H502" s="203"/>
      <c r="I502" s="203"/>
      <c r="J502" s="203"/>
      <c r="K502" s="203"/>
      <c r="L502" s="202"/>
    </row>
    <row r="503" spans="5:12">
      <c r="E503" s="201"/>
      <c r="F503" s="202"/>
      <c r="G503" s="203"/>
      <c r="H503" s="203"/>
      <c r="I503" s="203"/>
      <c r="J503" s="203"/>
      <c r="K503" s="203"/>
      <c r="L503" s="202"/>
    </row>
    <row r="504" spans="5:12">
      <c r="E504" s="201"/>
      <c r="F504" s="202"/>
      <c r="G504" s="203"/>
      <c r="H504" s="203"/>
      <c r="I504" s="203"/>
      <c r="J504" s="203"/>
      <c r="K504" s="203"/>
      <c r="L504" s="202"/>
    </row>
    <row r="505" spans="5:12">
      <c r="E505" s="201"/>
      <c r="F505" s="202"/>
      <c r="G505" s="203"/>
      <c r="H505" s="203"/>
      <c r="I505" s="203"/>
      <c r="J505" s="203"/>
      <c r="K505" s="203"/>
      <c r="L505" s="202"/>
    </row>
    <row r="506" spans="5:12">
      <c r="E506" s="201"/>
      <c r="F506" s="202"/>
      <c r="G506" s="203"/>
      <c r="H506" s="203"/>
      <c r="I506" s="203"/>
      <c r="J506" s="203"/>
      <c r="K506" s="203"/>
      <c r="L506" s="202"/>
    </row>
    <row r="507" spans="5:12">
      <c r="E507" s="201"/>
      <c r="F507" s="202"/>
      <c r="G507" s="203"/>
      <c r="H507" s="203"/>
      <c r="I507" s="203"/>
      <c r="J507" s="203"/>
      <c r="K507" s="203"/>
      <c r="L507" s="202"/>
    </row>
    <row r="508" spans="5:12">
      <c r="E508" s="201"/>
      <c r="F508" s="202"/>
      <c r="G508" s="203"/>
      <c r="H508" s="203"/>
      <c r="I508" s="203"/>
      <c r="J508" s="203"/>
      <c r="K508" s="203"/>
      <c r="L508" s="202"/>
    </row>
    <row r="509" spans="5:12">
      <c r="E509" s="201"/>
      <c r="F509" s="202"/>
      <c r="G509" s="203"/>
      <c r="H509" s="203"/>
      <c r="I509" s="203"/>
      <c r="J509" s="203"/>
      <c r="K509" s="203"/>
      <c r="L509" s="202"/>
    </row>
    <row r="510" spans="5:12">
      <c r="E510" s="201"/>
      <c r="F510" s="202"/>
      <c r="G510" s="203"/>
      <c r="H510" s="203"/>
      <c r="I510" s="203"/>
      <c r="J510" s="203"/>
      <c r="K510" s="203"/>
      <c r="L510" s="202"/>
    </row>
    <row r="511" spans="5:12">
      <c r="E511" s="201"/>
      <c r="F511" s="202"/>
      <c r="G511" s="203"/>
      <c r="H511" s="203"/>
      <c r="I511" s="203"/>
      <c r="J511" s="203"/>
      <c r="K511" s="203"/>
      <c r="L511" s="202"/>
    </row>
    <row r="512" spans="5:12">
      <c r="E512" s="201"/>
      <c r="F512" s="202"/>
      <c r="G512" s="203"/>
      <c r="H512" s="203"/>
      <c r="I512" s="203"/>
      <c r="J512" s="203"/>
      <c r="K512" s="203"/>
      <c r="L512" s="202"/>
    </row>
    <row r="513" spans="5:12">
      <c r="E513" s="201"/>
      <c r="F513" s="202"/>
      <c r="G513" s="203"/>
      <c r="H513" s="203"/>
      <c r="I513" s="203"/>
      <c r="J513" s="203"/>
      <c r="K513" s="203"/>
      <c r="L513" s="202"/>
    </row>
    <row r="514" spans="5:12">
      <c r="E514" s="201"/>
      <c r="F514" s="202"/>
      <c r="G514" s="203"/>
      <c r="H514" s="203"/>
      <c r="I514" s="203"/>
      <c r="J514" s="203"/>
      <c r="K514" s="203"/>
      <c r="L514" s="202"/>
    </row>
    <row r="515" spans="5:12">
      <c r="E515" s="201"/>
      <c r="F515" s="202"/>
      <c r="G515" s="203"/>
      <c r="H515" s="203"/>
      <c r="I515" s="203"/>
      <c r="J515" s="203"/>
      <c r="K515" s="203"/>
      <c r="L515" s="202"/>
    </row>
    <row r="516" spans="5:12">
      <c r="E516" s="201"/>
      <c r="F516" s="202"/>
      <c r="G516" s="203"/>
      <c r="H516" s="203"/>
      <c r="I516" s="203"/>
      <c r="J516" s="203"/>
      <c r="K516" s="203"/>
      <c r="L516" s="202"/>
    </row>
    <row r="517" spans="5:12">
      <c r="E517" s="201"/>
      <c r="F517" s="202"/>
      <c r="G517" s="203"/>
      <c r="H517" s="203"/>
      <c r="I517" s="203"/>
      <c r="J517" s="203"/>
      <c r="K517" s="203"/>
      <c r="L517" s="202"/>
    </row>
    <row r="518" spans="5:12">
      <c r="E518" s="201"/>
      <c r="F518" s="202"/>
      <c r="G518" s="203"/>
      <c r="H518" s="203"/>
      <c r="I518" s="203"/>
      <c r="J518" s="203"/>
      <c r="K518" s="203"/>
      <c r="L518" s="202"/>
    </row>
    <row r="519" spans="5:12">
      <c r="E519" s="201"/>
      <c r="F519" s="202"/>
      <c r="G519" s="203"/>
      <c r="H519" s="203"/>
      <c r="I519" s="203"/>
      <c r="J519" s="203"/>
      <c r="K519" s="203"/>
      <c r="L519" s="202"/>
    </row>
    <row r="520" spans="5:12">
      <c r="E520" s="201"/>
      <c r="F520" s="202"/>
      <c r="G520" s="203"/>
      <c r="H520" s="203"/>
      <c r="I520" s="203"/>
      <c r="J520" s="203"/>
      <c r="K520" s="203"/>
      <c r="L520" s="202"/>
    </row>
    <row r="521" spans="5:12">
      <c r="E521" s="201"/>
      <c r="F521" s="202"/>
      <c r="G521" s="203"/>
      <c r="H521" s="203"/>
      <c r="I521" s="203"/>
      <c r="J521" s="203"/>
      <c r="K521" s="203"/>
      <c r="L521" s="202"/>
    </row>
    <row r="522" spans="5:12">
      <c r="E522" s="201"/>
      <c r="F522" s="202"/>
      <c r="G522" s="203"/>
      <c r="H522" s="203"/>
      <c r="I522" s="203"/>
      <c r="J522" s="203"/>
      <c r="K522" s="203"/>
      <c r="L522" s="202"/>
    </row>
    <row r="523" spans="5:12">
      <c r="E523" s="201"/>
      <c r="F523" s="202"/>
      <c r="G523" s="203"/>
      <c r="H523" s="203"/>
      <c r="I523" s="203"/>
      <c r="J523" s="203"/>
      <c r="K523" s="203"/>
      <c r="L523" s="202"/>
    </row>
    <row r="524" spans="5:12">
      <c r="E524" s="201"/>
      <c r="F524" s="202"/>
      <c r="G524" s="203"/>
      <c r="H524" s="203"/>
      <c r="I524" s="203"/>
      <c r="J524" s="203"/>
      <c r="K524" s="203"/>
      <c r="L524" s="202"/>
    </row>
    <row r="525" spans="5:12">
      <c r="E525" s="201"/>
      <c r="F525" s="202"/>
      <c r="G525" s="203"/>
      <c r="H525" s="203"/>
      <c r="I525" s="203"/>
      <c r="J525" s="203"/>
      <c r="K525" s="203"/>
      <c r="L525" s="202"/>
    </row>
    <row r="526" spans="5:12">
      <c r="E526" s="201"/>
      <c r="F526" s="202"/>
      <c r="G526" s="203"/>
      <c r="H526" s="203"/>
      <c r="I526" s="203"/>
      <c r="J526" s="203"/>
      <c r="K526" s="203"/>
      <c r="L526" s="202"/>
    </row>
    <row r="527" spans="5:12">
      <c r="E527" s="201"/>
      <c r="F527" s="202"/>
      <c r="G527" s="203"/>
      <c r="H527" s="203"/>
      <c r="I527" s="203"/>
      <c r="J527" s="203"/>
      <c r="K527" s="203"/>
      <c r="L527" s="202"/>
    </row>
    <row r="528" spans="5:12">
      <c r="E528" s="201"/>
      <c r="F528" s="202"/>
      <c r="G528" s="203"/>
      <c r="H528" s="203"/>
      <c r="I528" s="203"/>
      <c r="J528" s="203"/>
      <c r="K528" s="203"/>
      <c r="L528" s="202"/>
    </row>
    <row r="529" spans="5:12">
      <c r="E529" s="201"/>
      <c r="F529" s="202"/>
      <c r="G529" s="203"/>
      <c r="H529" s="203"/>
      <c r="I529" s="203"/>
      <c r="J529" s="203"/>
      <c r="K529" s="203"/>
      <c r="L529" s="202"/>
    </row>
    <row r="530" spans="5:12">
      <c r="E530" s="201"/>
      <c r="F530" s="202"/>
      <c r="G530" s="203"/>
      <c r="H530" s="203"/>
      <c r="I530" s="203"/>
      <c r="J530" s="203"/>
      <c r="K530" s="203"/>
      <c r="L530" s="202"/>
    </row>
    <row r="531" spans="5:12">
      <c r="E531" s="201"/>
      <c r="F531" s="202"/>
      <c r="G531" s="203"/>
      <c r="H531" s="203"/>
      <c r="I531" s="203"/>
      <c r="J531" s="203"/>
      <c r="K531" s="203"/>
      <c r="L531" s="202"/>
    </row>
    <row r="532" spans="5:12">
      <c r="E532" s="201"/>
      <c r="F532" s="202"/>
      <c r="G532" s="203"/>
      <c r="H532" s="203"/>
      <c r="I532" s="203"/>
      <c r="J532" s="203"/>
      <c r="K532" s="203"/>
      <c r="L532" s="202"/>
    </row>
    <row r="533" spans="5:12">
      <c r="E533" s="201"/>
      <c r="F533" s="202"/>
      <c r="G533" s="203"/>
      <c r="H533" s="203"/>
      <c r="I533" s="203"/>
      <c r="J533" s="203"/>
      <c r="K533" s="203"/>
      <c r="L533" s="202"/>
    </row>
    <row r="534" spans="5:12">
      <c r="E534" s="201"/>
      <c r="F534" s="202"/>
      <c r="G534" s="203"/>
      <c r="H534" s="203"/>
      <c r="I534" s="203"/>
      <c r="J534" s="203"/>
      <c r="K534" s="203"/>
      <c r="L534" s="202"/>
    </row>
    <row r="535" spans="5:12">
      <c r="E535" s="201"/>
      <c r="F535" s="202"/>
      <c r="G535" s="203"/>
      <c r="H535" s="203"/>
      <c r="I535" s="203"/>
      <c r="J535" s="203"/>
      <c r="K535" s="203"/>
      <c r="L535" s="202"/>
    </row>
    <row r="536" spans="5:12">
      <c r="E536" s="201"/>
      <c r="F536" s="202"/>
      <c r="G536" s="203"/>
      <c r="H536" s="203"/>
      <c r="I536" s="203"/>
      <c r="J536" s="203"/>
      <c r="K536" s="203"/>
      <c r="L536" s="202"/>
    </row>
    <row r="537" spans="5:12">
      <c r="E537" s="201"/>
      <c r="F537" s="202"/>
      <c r="G537" s="203"/>
      <c r="H537" s="203"/>
      <c r="I537" s="203"/>
      <c r="J537" s="203"/>
      <c r="K537" s="203"/>
      <c r="L537" s="202"/>
    </row>
    <row r="538" spans="5:12">
      <c r="E538" s="201"/>
      <c r="F538" s="202"/>
      <c r="G538" s="203"/>
      <c r="H538" s="203"/>
      <c r="I538" s="203"/>
      <c r="J538" s="203"/>
      <c r="K538" s="203"/>
      <c r="L538" s="202"/>
    </row>
    <row r="539" spans="5:12">
      <c r="E539" s="201"/>
      <c r="F539" s="202"/>
      <c r="G539" s="203"/>
      <c r="H539" s="203"/>
      <c r="I539" s="203"/>
      <c r="J539" s="203"/>
      <c r="K539" s="203"/>
      <c r="L539" s="202"/>
    </row>
    <row r="540" spans="5:12">
      <c r="E540" s="201"/>
      <c r="F540" s="202"/>
      <c r="G540" s="203"/>
      <c r="H540" s="203"/>
      <c r="I540" s="203"/>
      <c r="J540" s="203"/>
      <c r="K540" s="203"/>
      <c r="L540" s="202"/>
    </row>
    <row r="541" spans="5:12">
      <c r="E541" s="201"/>
      <c r="F541" s="202"/>
      <c r="G541" s="203"/>
      <c r="H541" s="203"/>
      <c r="I541" s="203"/>
      <c r="J541" s="203"/>
      <c r="K541" s="203"/>
      <c r="L541" s="202"/>
    </row>
    <row r="542" spans="5:12">
      <c r="E542" s="201"/>
      <c r="F542" s="202"/>
      <c r="G542" s="203"/>
      <c r="H542" s="203"/>
      <c r="I542" s="203"/>
      <c r="J542" s="203"/>
      <c r="K542" s="203"/>
      <c r="L542" s="202"/>
    </row>
    <row r="543" spans="5:12">
      <c r="E543" s="201"/>
      <c r="F543" s="202"/>
      <c r="G543" s="203"/>
      <c r="H543" s="203"/>
      <c r="I543" s="203"/>
      <c r="J543" s="203"/>
      <c r="K543" s="203"/>
      <c r="L543" s="202"/>
    </row>
    <row r="544" spans="5:12">
      <c r="E544" s="201"/>
      <c r="F544" s="202"/>
      <c r="G544" s="203"/>
      <c r="H544" s="203"/>
      <c r="I544" s="203"/>
      <c r="J544" s="203"/>
      <c r="K544" s="203"/>
      <c r="L544" s="202"/>
    </row>
    <row r="545" spans="5:12">
      <c r="E545" s="201"/>
      <c r="F545" s="202"/>
      <c r="G545" s="203"/>
      <c r="H545" s="203"/>
      <c r="I545" s="203"/>
      <c r="J545" s="203"/>
      <c r="K545" s="203"/>
      <c r="L545" s="202"/>
    </row>
    <row r="546" spans="5:12">
      <c r="E546" s="201"/>
      <c r="F546" s="202"/>
      <c r="G546" s="203"/>
      <c r="H546" s="203"/>
      <c r="I546" s="203"/>
      <c r="J546" s="203"/>
      <c r="K546" s="203"/>
      <c r="L546" s="202"/>
    </row>
    <row r="547" spans="5:12">
      <c r="E547" s="201"/>
      <c r="F547" s="202"/>
      <c r="G547" s="203"/>
      <c r="H547" s="203"/>
      <c r="I547" s="203"/>
      <c r="J547" s="203"/>
      <c r="K547" s="203"/>
      <c r="L547" s="202"/>
    </row>
    <row r="548" spans="5:12">
      <c r="E548" s="201"/>
      <c r="F548" s="202"/>
      <c r="G548" s="203"/>
      <c r="H548" s="203"/>
      <c r="I548" s="203"/>
      <c r="J548" s="203"/>
      <c r="K548" s="203"/>
      <c r="L548" s="202"/>
    </row>
    <row r="549" spans="5:12">
      <c r="E549" s="201"/>
      <c r="F549" s="202"/>
      <c r="G549" s="203"/>
      <c r="H549" s="203"/>
      <c r="I549" s="203"/>
      <c r="J549" s="203"/>
      <c r="K549" s="203"/>
      <c r="L549" s="202"/>
    </row>
    <row r="550" spans="5:12">
      <c r="E550" s="201"/>
      <c r="F550" s="202"/>
      <c r="G550" s="203"/>
      <c r="H550" s="203"/>
      <c r="I550" s="203"/>
      <c r="J550" s="203"/>
      <c r="K550" s="203"/>
      <c r="L550" s="202"/>
    </row>
    <row r="551" spans="5:12">
      <c r="E551" s="201"/>
      <c r="F551" s="202"/>
      <c r="G551" s="203"/>
      <c r="H551" s="203"/>
      <c r="I551" s="203"/>
      <c r="J551" s="203"/>
      <c r="K551" s="203"/>
      <c r="L551" s="202"/>
    </row>
    <row r="552" spans="5:12">
      <c r="E552" s="201"/>
      <c r="F552" s="202"/>
      <c r="G552" s="203"/>
      <c r="H552" s="203"/>
      <c r="I552" s="203"/>
      <c r="J552" s="203"/>
      <c r="K552" s="203"/>
      <c r="L552" s="202"/>
    </row>
    <row r="553" spans="5:12">
      <c r="E553" s="201"/>
      <c r="F553" s="202"/>
      <c r="G553" s="203"/>
      <c r="H553" s="203"/>
      <c r="I553" s="203"/>
      <c r="J553" s="203"/>
      <c r="K553" s="203"/>
      <c r="L553" s="202"/>
    </row>
    <row r="554" spans="5:12">
      <c r="E554" s="201"/>
      <c r="F554" s="202"/>
      <c r="G554" s="203"/>
      <c r="H554" s="203"/>
      <c r="I554" s="203"/>
      <c r="J554" s="203"/>
      <c r="K554" s="203"/>
      <c r="L554" s="202"/>
    </row>
    <row r="555" spans="5:12">
      <c r="E555" s="201"/>
      <c r="F555" s="202"/>
      <c r="G555" s="203"/>
      <c r="H555" s="203"/>
      <c r="I555" s="203"/>
      <c r="J555" s="203"/>
      <c r="K555" s="203"/>
      <c r="L555" s="202"/>
    </row>
    <row r="556" spans="5:12">
      <c r="E556" s="201"/>
      <c r="F556" s="202"/>
      <c r="G556" s="203"/>
      <c r="H556" s="203"/>
      <c r="I556" s="203"/>
      <c r="J556" s="203"/>
      <c r="K556" s="203"/>
      <c r="L556" s="202"/>
    </row>
    <row r="557" spans="5:12">
      <c r="E557" s="201"/>
      <c r="F557" s="202"/>
      <c r="G557" s="203"/>
      <c r="H557" s="203"/>
      <c r="I557" s="203"/>
      <c r="J557" s="203"/>
      <c r="K557" s="203"/>
      <c r="L557" s="202"/>
    </row>
    <row r="558" spans="5:12">
      <c r="E558" s="201"/>
      <c r="F558" s="202"/>
      <c r="G558" s="203"/>
      <c r="H558" s="203"/>
      <c r="I558" s="203"/>
      <c r="J558" s="203"/>
      <c r="K558" s="203"/>
      <c r="L558" s="202"/>
    </row>
    <row r="559" spans="5:12">
      <c r="E559" s="201"/>
      <c r="F559" s="202"/>
      <c r="G559" s="203"/>
      <c r="H559" s="203"/>
      <c r="I559" s="203"/>
      <c r="J559" s="203"/>
      <c r="K559" s="203"/>
      <c r="L559" s="202"/>
    </row>
    <row r="560" spans="5:12">
      <c r="E560" s="201"/>
      <c r="F560" s="202"/>
      <c r="G560" s="203"/>
      <c r="H560" s="203"/>
      <c r="I560" s="203"/>
      <c r="J560" s="203"/>
      <c r="K560" s="203"/>
      <c r="L560" s="202"/>
    </row>
    <row r="561" spans="5:12">
      <c r="E561" s="201"/>
      <c r="F561" s="202"/>
      <c r="G561" s="203"/>
      <c r="H561" s="203"/>
      <c r="I561" s="203"/>
      <c r="J561" s="203"/>
      <c r="K561" s="203"/>
      <c r="L561" s="202"/>
    </row>
    <row r="562" spans="5:12">
      <c r="E562" s="201"/>
      <c r="F562" s="202"/>
      <c r="G562" s="203"/>
      <c r="H562" s="203"/>
      <c r="I562" s="203"/>
      <c r="J562" s="203"/>
      <c r="K562" s="203"/>
      <c r="L562" s="202"/>
    </row>
    <row r="563" spans="5:12">
      <c r="E563" s="201"/>
      <c r="F563" s="202"/>
      <c r="G563" s="203"/>
      <c r="H563" s="203"/>
      <c r="I563" s="203"/>
      <c r="J563" s="203"/>
      <c r="K563" s="203"/>
      <c r="L563" s="202"/>
    </row>
    <row r="564" spans="5:12">
      <c r="E564" s="201"/>
      <c r="F564" s="202"/>
      <c r="G564" s="203"/>
      <c r="H564" s="203"/>
      <c r="I564" s="203"/>
      <c r="J564" s="203"/>
      <c r="K564" s="203"/>
      <c r="L564" s="202"/>
    </row>
    <row r="565" spans="5:12">
      <c r="E565" s="201"/>
      <c r="F565" s="202"/>
      <c r="G565" s="203"/>
      <c r="H565" s="203"/>
      <c r="I565" s="203"/>
      <c r="J565" s="203"/>
      <c r="K565" s="203"/>
      <c r="L565" s="202"/>
    </row>
    <row r="566" spans="5:12">
      <c r="E566" s="201"/>
      <c r="F566" s="202"/>
      <c r="G566" s="203"/>
      <c r="H566" s="203"/>
      <c r="I566" s="203"/>
      <c r="J566" s="203"/>
      <c r="K566" s="203"/>
      <c r="L566" s="202"/>
    </row>
    <row r="567" spans="5:12">
      <c r="E567" s="201"/>
      <c r="F567" s="202"/>
      <c r="G567" s="203"/>
      <c r="H567" s="203"/>
      <c r="I567" s="203"/>
      <c r="J567" s="203"/>
      <c r="K567" s="203"/>
      <c r="L567" s="202"/>
    </row>
    <row r="568" spans="5:12">
      <c r="E568" s="201"/>
      <c r="F568" s="202"/>
      <c r="G568" s="203"/>
      <c r="H568" s="203"/>
      <c r="I568" s="203"/>
      <c r="J568" s="203"/>
      <c r="K568" s="203"/>
      <c r="L568" s="202"/>
    </row>
    <row r="569" spans="5:12">
      <c r="E569" s="201"/>
      <c r="F569" s="202"/>
      <c r="G569" s="203"/>
      <c r="H569" s="203"/>
      <c r="I569" s="203"/>
      <c r="J569" s="203"/>
      <c r="K569" s="203"/>
      <c r="L569" s="202"/>
    </row>
    <row r="570" spans="5:12">
      <c r="E570" s="201"/>
      <c r="F570" s="202"/>
      <c r="G570" s="203"/>
      <c r="H570" s="203"/>
      <c r="I570" s="203"/>
      <c r="J570" s="203"/>
      <c r="K570" s="203"/>
      <c r="L570" s="202"/>
    </row>
    <row r="571" spans="5:12">
      <c r="E571" s="201"/>
      <c r="F571" s="202"/>
      <c r="G571" s="203"/>
      <c r="H571" s="203"/>
      <c r="I571" s="203"/>
      <c r="J571" s="203"/>
      <c r="K571" s="203"/>
      <c r="L571" s="202"/>
    </row>
    <row r="572" spans="5:12">
      <c r="E572" s="201"/>
      <c r="F572" s="202"/>
      <c r="G572" s="203"/>
      <c r="H572" s="203"/>
      <c r="I572" s="203"/>
      <c r="J572" s="203"/>
      <c r="K572" s="203"/>
      <c r="L572" s="202"/>
    </row>
    <row r="573" spans="5:12">
      <c r="E573" s="201"/>
      <c r="F573" s="202"/>
      <c r="G573" s="203"/>
      <c r="H573" s="203"/>
      <c r="I573" s="203"/>
      <c r="J573" s="203"/>
      <c r="K573" s="203"/>
      <c r="L573" s="202"/>
    </row>
    <row r="574" spans="5:12">
      <c r="E574" s="201"/>
      <c r="F574" s="202"/>
      <c r="G574" s="203"/>
      <c r="H574" s="203"/>
      <c r="I574" s="203"/>
      <c r="J574" s="203"/>
      <c r="K574" s="203"/>
      <c r="L574" s="202"/>
    </row>
    <row r="575" spans="5:12">
      <c r="E575" s="201"/>
      <c r="F575" s="202"/>
      <c r="G575" s="203"/>
      <c r="H575" s="203"/>
      <c r="I575" s="203"/>
      <c r="J575" s="203"/>
      <c r="K575" s="203"/>
      <c r="L575" s="202"/>
    </row>
    <row r="576" spans="5:12">
      <c r="E576" s="201"/>
      <c r="F576" s="202"/>
      <c r="G576" s="203"/>
      <c r="H576" s="203"/>
      <c r="I576" s="203"/>
      <c r="J576" s="203"/>
      <c r="K576" s="203"/>
      <c r="L576" s="202"/>
    </row>
    <row r="577" spans="5:12">
      <c r="E577" s="201"/>
      <c r="F577" s="202"/>
      <c r="G577" s="203"/>
      <c r="H577" s="203"/>
      <c r="I577" s="203"/>
      <c r="J577" s="203"/>
      <c r="K577" s="203"/>
      <c r="L577" s="202"/>
    </row>
    <row r="578" spans="5:12">
      <c r="E578" s="201"/>
      <c r="F578" s="202"/>
      <c r="G578" s="203"/>
      <c r="H578" s="203"/>
      <c r="I578" s="203"/>
      <c r="J578" s="203"/>
      <c r="K578" s="203"/>
      <c r="L578" s="202"/>
    </row>
    <row r="579" spans="5:12">
      <c r="E579" s="201"/>
      <c r="F579" s="202"/>
      <c r="G579" s="203"/>
      <c r="H579" s="203"/>
      <c r="I579" s="203"/>
      <c r="J579" s="203"/>
      <c r="K579" s="203"/>
      <c r="L579" s="202"/>
    </row>
    <row r="580" spans="5:12">
      <c r="E580" s="201"/>
      <c r="F580" s="202"/>
      <c r="G580" s="203"/>
      <c r="H580" s="203"/>
      <c r="I580" s="203"/>
      <c r="J580" s="203"/>
      <c r="K580" s="203"/>
      <c r="L580" s="202"/>
    </row>
    <row r="581" spans="5:12">
      <c r="E581" s="201"/>
      <c r="F581" s="202"/>
      <c r="G581" s="203"/>
      <c r="H581" s="203"/>
      <c r="I581" s="203"/>
      <c r="J581" s="203"/>
      <c r="K581" s="203"/>
      <c r="L581" s="202"/>
    </row>
    <row r="582" spans="5:12">
      <c r="E582" s="201"/>
      <c r="F582" s="202"/>
      <c r="G582" s="203"/>
      <c r="H582" s="203"/>
      <c r="I582" s="203"/>
      <c r="J582" s="203"/>
      <c r="K582" s="203"/>
      <c r="L582" s="202"/>
    </row>
    <row r="583" spans="5:12">
      <c r="E583" s="201"/>
      <c r="F583" s="202"/>
      <c r="G583" s="203"/>
      <c r="H583" s="203"/>
      <c r="I583" s="203"/>
      <c r="J583" s="203"/>
      <c r="K583" s="203"/>
      <c r="L583" s="202"/>
    </row>
    <row r="584" spans="5:12">
      <c r="E584" s="201"/>
      <c r="F584" s="202"/>
      <c r="G584" s="203"/>
      <c r="H584" s="203"/>
      <c r="I584" s="203"/>
      <c r="J584" s="203"/>
      <c r="K584" s="203"/>
      <c r="L584" s="202"/>
    </row>
    <row r="585" spans="5:12">
      <c r="E585" s="201"/>
      <c r="F585" s="202"/>
      <c r="G585" s="203"/>
      <c r="H585" s="203"/>
      <c r="I585" s="203"/>
      <c r="J585" s="203"/>
      <c r="K585" s="203"/>
      <c r="L585" s="202"/>
    </row>
    <row r="586" spans="5:12">
      <c r="E586" s="201"/>
      <c r="F586" s="202"/>
      <c r="G586" s="203"/>
      <c r="H586" s="203"/>
      <c r="I586" s="203"/>
      <c r="J586" s="203"/>
      <c r="K586" s="203"/>
      <c r="L586" s="202"/>
    </row>
    <row r="587" spans="5:12">
      <c r="E587" s="201"/>
      <c r="F587" s="202"/>
      <c r="G587" s="203"/>
      <c r="H587" s="203"/>
      <c r="I587" s="203"/>
      <c r="J587" s="203"/>
      <c r="K587" s="203"/>
      <c r="L587" s="202"/>
    </row>
    <row r="588" spans="5:12">
      <c r="E588" s="201"/>
      <c r="F588" s="202"/>
      <c r="G588" s="203"/>
      <c r="H588" s="203"/>
      <c r="I588" s="203"/>
      <c r="J588" s="203"/>
      <c r="K588" s="203"/>
      <c r="L588" s="202"/>
    </row>
    <row r="589" spans="5:12">
      <c r="E589" s="201"/>
      <c r="F589" s="202"/>
      <c r="G589" s="203"/>
      <c r="H589" s="203"/>
      <c r="I589" s="203"/>
      <c r="J589" s="203"/>
      <c r="K589" s="203"/>
      <c r="L589" s="202"/>
    </row>
    <row r="590" spans="5:12">
      <c r="E590" s="201"/>
      <c r="F590" s="202"/>
      <c r="G590" s="203"/>
      <c r="H590" s="203"/>
      <c r="I590" s="203"/>
      <c r="J590" s="203"/>
      <c r="K590" s="203"/>
      <c r="L590" s="202"/>
    </row>
    <row r="591" spans="5:12">
      <c r="E591" s="201"/>
      <c r="F591" s="202"/>
      <c r="G591" s="203"/>
      <c r="H591" s="203"/>
      <c r="I591" s="203"/>
      <c r="J591" s="203"/>
      <c r="K591" s="203"/>
      <c r="L591" s="202"/>
    </row>
    <row r="592" spans="5:12">
      <c r="E592" s="201"/>
      <c r="F592" s="202"/>
      <c r="G592" s="203"/>
      <c r="H592" s="203"/>
      <c r="I592" s="203"/>
      <c r="J592" s="203"/>
      <c r="K592" s="203"/>
      <c r="L592" s="202"/>
    </row>
    <row r="593" spans="5:12">
      <c r="E593" s="201"/>
      <c r="F593" s="202"/>
      <c r="G593" s="203"/>
      <c r="H593" s="203"/>
      <c r="I593" s="203"/>
      <c r="J593" s="203"/>
      <c r="K593" s="203"/>
      <c r="L593" s="202"/>
    </row>
    <row r="594" spans="5:12">
      <c r="E594" s="201"/>
      <c r="F594" s="202"/>
      <c r="G594" s="203"/>
      <c r="H594" s="203"/>
      <c r="I594" s="203"/>
      <c r="J594" s="203"/>
      <c r="K594" s="203"/>
      <c r="L594" s="202"/>
    </row>
    <row r="595" spans="5:12">
      <c r="E595" s="201"/>
      <c r="F595" s="202"/>
      <c r="G595" s="203"/>
      <c r="H595" s="203"/>
      <c r="I595" s="203"/>
      <c r="J595" s="203"/>
      <c r="K595" s="203"/>
      <c r="L595" s="202"/>
    </row>
    <row r="596" spans="5:12">
      <c r="E596" s="201"/>
      <c r="F596" s="202"/>
      <c r="G596" s="203"/>
      <c r="H596" s="203"/>
      <c r="I596" s="203"/>
      <c r="J596" s="203"/>
      <c r="K596" s="203"/>
      <c r="L596" s="202"/>
    </row>
    <row r="597" spans="5:12">
      <c r="E597" s="201"/>
      <c r="F597" s="202"/>
      <c r="G597" s="203"/>
      <c r="H597" s="203"/>
      <c r="I597" s="203"/>
      <c r="J597" s="203"/>
      <c r="K597" s="203"/>
      <c r="L597" s="202"/>
    </row>
    <row r="598" spans="5:12">
      <c r="E598" s="201"/>
      <c r="F598" s="202"/>
      <c r="G598" s="203"/>
      <c r="H598" s="203"/>
      <c r="I598" s="203"/>
      <c r="J598" s="203"/>
      <c r="K598" s="203"/>
      <c r="L598" s="202"/>
    </row>
    <row r="599" spans="5:12">
      <c r="E599" s="201"/>
      <c r="F599" s="202"/>
      <c r="G599" s="203"/>
      <c r="H599" s="203"/>
      <c r="I599" s="203"/>
      <c r="J599" s="203"/>
      <c r="K599" s="203"/>
      <c r="L599" s="202"/>
    </row>
    <row r="600" spans="5:12">
      <c r="E600" s="201"/>
      <c r="F600" s="202"/>
      <c r="G600" s="203"/>
      <c r="H600" s="203"/>
      <c r="I600" s="203"/>
      <c r="J600" s="203"/>
      <c r="K600" s="203"/>
      <c r="L600" s="202"/>
    </row>
    <row r="601" spans="5:12">
      <c r="E601" s="201"/>
      <c r="F601" s="202"/>
      <c r="G601" s="203"/>
      <c r="H601" s="203"/>
      <c r="I601" s="203"/>
      <c r="J601" s="203"/>
      <c r="K601" s="203"/>
      <c r="L601" s="202"/>
    </row>
    <row r="602" spans="5:12">
      <c r="E602" s="201"/>
      <c r="F602" s="202"/>
      <c r="G602" s="203"/>
      <c r="H602" s="203"/>
      <c r="I602" s="203"/>
      <c r="J602" s="203"/>
      <c r="K602" s="203"/>
      <c r="L602" s="202"/>
    </row>
    <row r="603" spans="5:12">
      <c r="E603" s="201"/>
      <c r="F603" s="202"/>
      <c r="G603" s="203"/>
      <c r="H603" s="203"/>
      <c r="I603" s="203"/>
      <c r="J603" s="203"/>
      <c r="K603" s="203"/>
      <c r="L603" s="202"/>
    </row>
    <row r="604" spans="5:12">
      <c r="E604" s="201"/>
      <c r="F604" s="202"/>
      <c r="G604" s="203"/>
      <c r="H604" s="203"/>
      <c r="I604" s="203"/>
      <c r="J604" s="203"/>
      <c r="K604" s="203"/>
      <c r="L604" s="202"/>
    </row>
    <row r="605" spans="5:12">
      <c r="E605" s="201"/>
      <c r="F605" s="202"/>
      <c r="G605" s="203"/>
      <c r="H605" s="203"/>
      <c r="I605" s="203"/>
      <c r="J605" s="203"/>
      <c r="K605" s="203"/>
      <c r="L605" s="202"/>
    </row>
    <row r="606" spans="5:12">
      <c r="E606" s="201"/>
      <c r="F606" s="202"/>
      <c r="G606" s="203"/>
      <c r="H606" s="203"/>
      <c r="I606" s="203"/>
      <c r="J606" s="203"/>
      <c r="K606" s="203"/>
      <c r="L606" s="202"/>
    </row>
    <row r="607" spans="5:12">
      <c r="E607" s="201"/>
      <c r="F607" s="202"/>
      <c r="G607" s="203"/>
      <c r="H607" s="203"/>
      <c r="I607" s="203"/>
      <c r="J607" s="203"/>
      <c r="K607" s="203"/>
      <c r="L607" s="202"/>
    </row>
    <row r="608" spans="5:12">
      <c r="E608" s="201"/>
      <c r="F608" s="202"/>
      <c r="G608" s="203"/>
      <c r="H608" s="203"/>
      <c r="I608" s="203"/>
      <c r="J608" s="203"/>
      <c r="K608" s="203"/>
      <c r="L608" s="202"/>
    </row>
    <row r="609" spans="5:12">
      <c r="E609" s="201"/>
      <c r="F609" s="202"/>
      <c r="G609" s="203"/>
      <c r="H609" s="203"/>
      <c r="I609" s="203"/>
      <c r="J609" s="203"/>
      <c r="K609" s="203"/>
      <c r="L609" s="202"/>
    </row>
    <row r="610" spans="5:12">
      <c r="E610" s="201"/>
      <c r="F610" s="202"/>
      <c r="G610" s="203"/>
      <c r="H610" s="203"/>
      <c r="I610" s="203"/>
      <c r="J610" s="203"/>
      <c r="K610" s="203"/>
      <c r="L610" s="202"/>
    </row>
    <row r="611" spans="5:12">
      <c r="E611" s="201"/>
      <c r="F611" s="202"/>
      <c r="G611" s="203"/>
      <c r="H611" s="203"/>
      <c r="I611" s="203"/>
      <c r="J611" s="203"/>
      <c r="K611" s="203"/>
      <c r="L611" s="202"/>
    </row>
    <row r="612" spans="5:12">
      <c r="E612" s="201"/>
      <c r="F612" s="202"/>
      <c r="G612" s="203"/>
      <c r="H612" s="203"/>
      <c r="I612" s="203"/>
      <c r="J612" s="203"/>
      <c r="K612" s="203"/>
      <c r="L612" s="202"/>
    </row>
    <row r="613" spans="5:12">
      <c r="E613" s="201"/>
      <c r="F613" s="202"/>
      <c r="G613" s="203"/>
      <c r="H613" s="203"/>
      <c r="I613" s="203"/>
      <c r="J613" s="203"/>
      <c r="K613" s="203"/>
      <c r="L613" s="202"/>
    </row>
    <row r="614" spans="5:12">
      <c r="E614" s="201"/>
      <c r="F614" s="202"/>
      <c r="G614" s="203"/>
      <c r="H614" s="203"/>
      <c r="I614" s="203"/>
      <c r="J614" s="203"/>
      <c r="K614" s="203"/>
      <c r="L614" s="202"/>
    </row>
    <row r="615" spans="5:12">
      <c r="E615" s="201"/>
      <c r="F615" s="202"/>
      <c r="G615" s="203"/>
      <c r="H615" s="203"/>
      <c r="I615" s="203"/>
      <c r="J615" s="203"/>
      <c r="K615" s="203"/>
      <c r="L615" s="202"/>
    </row>
    <row r="616" spans="5:12">
      <c r="E616" s="201"/>
      <c r="F616" s="202"/>
      <c r="G616" s="203"/>
      <c r="H616" s="203"/>
      <c r="I616" s="203"/>
      <c r="J616" s="203"/>
      <c r="K616" s="203"/>
      <c r="L616" s="202"/>
    </row>
    <row r="617" spans="5:12">
      <c r="E617" s="201"/>
      <c r="F617" s="202"/>
      <c r="G617" s="203"/>
      <c r="H617" s="203"/>
      <c r="I617" s="203"/>
      <c r="J617" s="203"/>
      <c r="K617" s="203"/>
      <c r="L617" s="202"/>
    </row>
    <row r="618" spans="5:12">
      <c r="E618" s="201"/>
      <c r="F618" s="202"/>
      <c r="G618" s="203"/>
      <c r="H618" s="203"/>
      <c r="I618" s="203"/>
      <c r="J618" s="203"/>
      <c r="K618" s="203"/>
      <c r="L618" s="202"/>
    </row>
    <row r="619" spans="5:12">
      <c r="E619" s="201"/>
      <c r="F619" s="202"/>
      <c r="G619" s="203"/>
      <c r="H619" s="203"/>
      <c r="I619" s="203"/>
      <c r="J619" s="203"/>
      <c r="K619" s="203"/>
      <c r="L619" s="202"/>
    </row>
    <row r="620" spans="5:12">
      <c r="E620" s="201"/>
      <c r="F620" s="202"/>
      <c r="G620" s="203"/>
      <c r="H620" s="203"/>
      <c r="I620" s="203"/>
      <c r="J620" s="203"/>
      <c r="K620" s="203"/>
      <c r="L620" s="202"/>
    </row>
    <row r="621" spans="5:12">
      <c r="E621" s="201"/>
      <c r="F621" s="202"/>
      <c r="G621" s="203"/>
      <c r="H621" s="203"/>
      <c r="I621" s="203"/>
      <c r="J621" s="203"/>
      <c r="K621" s="203"/>
      <c r="L621" s="202"/>
    </row>
    <row r="622" spans="5:12">
      <c r="E622" s="201"/>
      <c r="F622" s="202"/>
      <c r="G622" s="203"/>
      <c r="H622" s="203"/>
      <c r="I622" s="203"/>
      <c r="J622" s="203"/>
      <c r="K622" s="203"/>
      <c r="L622" s="202"/>
    </row>
    <row r="623" spans="5:12">
      <c r="E623" s="201"/>
      <c r="F623" s="202"/>
      <c r="G623" s="203"/>
      <c r="H623" s="203"/>
      <c r="I623" s="203"/>
      <c r="J623" s="203"/>
      <c r="K623" s="203"/>
      <c r="L623" s="202"/>
    </row>
    <row r="624" spans="5:12">
      <c r="E624" s="201"/>
      <c r="F624" s="202"/>
      <c r="G624" s="203"/>
      <c r="H624" s="203"/>
      <c r="I624" s="203"/>
      <c r="J624" s="203"/>
      <c r="K624" s="203"/>
      <c r="L624" s="202"/>
    </row>
    <row r="625" spans="5:12">
      <c r="E625" s="201"/>
      <c r="F625" s="202"/>
      <c r="G625" s="203"/>
      <c r="H625" s="203"/>
      <c r="I625" s="203"/>
      <c r="J625" s="203"/>
      <c r="K625" s="203"/>
      <c r="L625" s="202"/>
    </row>
    <row r="626" spans="5:12">
      <c r="E626" s="201"/>
      <c r="F626" s="202"/>
      <c r="G626" s="203"/>
      <c r="H626" s="203"/>
      <c r="I626" s="203"/>
      <c r="J626" s="203"/>
      <c r="K626" s="203"/>
      <c r="L626" s="202"/>
    </row>
    <row r="627" spans="5:12">
      <c r="E627" s="201"/>
      <c r="F627" s="202"/>
      <c r="G627" s="203"/>
      <c r="H627" s="203"/>
      <c r="I627" s="203"/>
      <c r="J627" s="203"/>
      <c r="K627" s="203"/>
      <c r="L627" s="202"/>
    </row>
    <row r="628" spans="5:12">
      <c r="E628" s="201"/>
      <c r="F628" s="202"/>
      <c r="G628" s="203"/>
      <c r="H628" s="203"/>
      <c r="I628" s="203"/>
      <c r="J628" s="203"/>
      <c r="K628" s="203"/>
      <c r="L628" s="202"/>
    </row>
    <row r="629" spans="5:12">
      <c r="E629" s="201"/>
      <c r="F629" s="202"/>
      <c r="G629" s="203"/>
      <c r="H629" s="203"/>
      <c r="I629" s="203"/>
      <c r="J629" s="203"/>
      <c r="K629" s="203"/>
      <c r="L629" s="202"/>
    </row>
    <row r="630" spans="5:12">
      <c r="E630" s="201"/>
      <c r="F630" s="202"/>
      <c r="G630" s="203"/>
      <c r="H630" s="203"/>
      <c r="I630" s="203"/>
      <c r="J630" s="203"/>
      <c r="K630" s="203"/>
      <c r="L630" s="202"/>
    </row>
    <row r="631" spans="5:12">
      <c r="E631" s="201"/>
      <c r="F631" s="202"/>
      <c r="G631" s="203"/>
      <c r="H631" s="203"/>
      <c r="I631" s="203"/>
      <c r="J631" s="203"/>
      <c r="K631" s="203"/>
      <c r="L631" s="202"/>
    </row>
    <row r="632" spans="5:12">
      <c r="E632" s="201"/>
      <c r="F632" s="202"/>
      <c r="G632" s="203"/>
      <c r="H632" s="203"/>
      <c r="I632" s="203"/>
      <c r="J632" s="203"/>
      <c r="K632" s="203"/>
      <c r="L632" s="202"/>
    </row>
    <row r="633" spans="5:12">
      <c r="E633" s="201"/>
      <c r="F633" s="202"/>
      <c r="G633" s="203"/>
      <c r="H633" s="203"/>
      <c r="I633" s="203"/>
      <c r="J633" s="203"/>
      <c r="K633" s="203"/>
      <c r="L633" s="202"/>
    </row>
    <row r="634" spans="5:12">
      <c r="E634" s="201"/>
      <c r="F634" s="202"/>
      <c r="G634" s="203"/>
      <c r="H634" s="203"/>
      <c r="I634" s="203"/>
      <c r="J634" s="203"/>
      <c r="K634" s="203"/>
      <c r="L634" s="202"/>
    </row>
    <row r="635" spans="5:12">
      <c r="E635" s="201"/>
      <c r="F635" s="202"/>
      <c r="G635" s="203"/>
      <c r="H635" s="203"/>
      <c r="I635" s="203"/>
      <c r="J635" s="203"/>
      <c r="K635" s="203"/>
      <c r="L635" s="202"/>
    </row>
    <row r="636" spans="5:12">
      <c r="E636" s="201"/>
      <c r="F636" s="202"/>
      <c r="G636" s="203"/>
      <c r="H636" s="203"/>
      <c r="I636" s="203"/>
      <c r="J636" s="203"/>
      <c r="K636" s="203"/>
      <c r="L636" s="202"/>
    </row>
    <row r="637" spans="5:12">
      <c r="E637" s="201"/>
      <c r="F637" s="202"/>
      <c r="G637" s="203"/>
      <c r="H637" s="203"/>
      <c r="I637" s="203"/>
      <c r="J637" s="203"/>
      <c r="K637" s="203"/>
      <c r="L637" s="202"/>
    </row>
    <row r="638" spans="5:12">
      <c r="E638" s="201"/>
      <c r="F638" s="202"/>
      <c r="G638" s="203"/>
      <c r="H638" s="203"/>
      <c r="I638" s="203"/>
      <c r="J638" s="203"/>
      <c r="K638" s="203"/>
      <c r="L638" s="202"/>
    </row>
    <row r="639" spans="5:12">
      <c r="E639" s="201"/>
      <c r="F639" s="202"/>
      <c r="G639" s="203"/>
      <c r="H639" s="203"/>
      <c r="I639" s="203"/>
      <c r="J639" s="203"/>
      <c r="K639" s="203"/>
      <c r="L639" s="202"/>
    </row>
    <row r="640" spans="5:12">
      <c r="E640" s="201"/>
      <c r="F640" s="202"/>
      <c r="G640" s="203"/>
      <c r="H640" s="203"/>
      <c r="I640" s="203"/>
      <c r="J640" s="203"/>
      <c r="K640" s="203"/>
      <c r="L640" s="202"/>
    </row>
  </sheetData>
  <sheetProtection algorithmName="SHA-512" hashValue="AF0VR067/5Az6VAo6VQDpmhdiYConqrTHb4PTBRB3Y7FE3LPCCRqNSY+ml0MUVNl6+77w0oOfM4pznZ/1TEHJA==" saltValue="fc3crxMw9D9g81yRg5ONJA==" spinCount="100000" sheet="1" objects="1" scenarios="1" selectLockedCells="1"/>
  <mergeCells count="30">
    <mergeCell ref="E21:E22"/>
    <mergeCell ref="E49:L49"/>
    <mergeCell ref="E40:L40"/>
    <mergeCell ref="E43:L43"/>
    <mergeCell ref="E46:L46"/>
    <mergeCell ref="E20:L20"/>
    <mergeCell ref="E6:E7"/>
    <mergeCell ref="E9:E10"/>
    <mergeCell ref="E12:E13"/>
    <mergeCell ref="E15:E16"/>
    <mergeCell ref="E18:E19"/>
    <mergeCell ref="E8:L8"/>
    <mergeCell ref="E11:L11"/>
    <mergeCell ref="E14:L14"/>
    <mergeCell ref="E17:L17"/>
    <mergeCell ref="E52:L52"/>
    <mergeCell ref="E23:L23"/>
    <mergeCell ref="E26:L26"/>
    <mergeCell ref="E29:L29"/>
    <mergeCell ref="E34:L34"/>
    <mergeCell ref="E37:L37"/>
    <mergeCell ref="E44:E45"/>
    <mergeCell ref="E47:E48"/>
    <mergeCell ref="E50:E51"/>
    <mergeCell ref="E35:E36"/>
    <mergeCell ref="E38:E39"/>
    <mergeCell ref="E41:E42"/>
    <mergeCell ref="E24:E25"/>
    <mergeCell ref="E27:E28"/>
    <mergeCell ref="E32:E33"/>
  </mergeCells>
  <dataValidations count="1">
    <dataValidation type="list" allowBlank="1" showInputMessage="1" showErrorMessage="1" sqref="G6:G7 G47:G48 G44:G45 G41:G42 G38:G39 G35:G36 G32:G33 G27:G28 G24:G25 G21:G22 G18:G19 G15:G16 G12:G13 G9:G10 G50:G51">
      <formula1>$BA$5:$BA$10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BZ204"/>
  <sheetViews>
    <sheetView showGridLines="0" showRowColHeaders="0" zoomScale="90" zoomScaleNormal="90" workbookViewId="0">
      <selection activeCell="G6" sqref="G6"/>
    </sheetView>
  </sheetViews>
  <sheetFormatPr defaultColWidth="9.08984375" defaultRowHeight="14.5"/>
  <cols>
    <col min="1" max="3" width="0.54296875" customWidth="1"/>
    <col min="4" max="4" width="5.90625" style="5" customWidth="1"/>
    <col min="5" max="5" width="31.6328125" style="6" customWidth="1"/>
    <col min="6" max="6" width="0.6328125" style="1" customWidth="1"/>
    <col min="7" max="7" width="10" style="3" customWidth="1"/>
    <col min="8" max="8" width="12.1796875" style="3" customWidth="1"/>
    <col min="9" max="11" width="25.90625" style="3" customWidth="1"/>
    <col min="12" max="12" width="25.90625" style="1" customWidth="1"/>
    <col min="13" max="26" width="9.08984375" style="1" customWidth="1"/>
    <col min="27" max="29" width="9.08984375" style="1" hidden="1" customWidth="1"/>
    <col min="30" max="44" width="9.08984375" style="7" hidden="1" customWidth="1"/>
    <col min="45" max="45" width="9.08984375" style="1" hidden="1" customWidth="1"/>
    <col min="46" max="50" width="9.08984375" style="7" hidden="1" customWidth="1"/>
    <col min="51" max="78" width="9.08984375" style="1" hidden="1" customWidth="1"/>
    <col min="79" max="16384" width="9.08984375" style="1"/>
  </cols>
  <sheetData>
    <row r="1" spans="1:63" ht="20" customHeight="1">
      <c r="A1" s="8"/>
      <c r="B1" s="8"/>
      <c r="C1" s="22"/>
      <c r="G1" s="193" t="s">
        <v>1139</v>
      </c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T1" s="13"/>
      <c r="AU1" s="13"/>
      <c r="AV1" s="13"/>
      <c r="AW1" s="13"/>
      <c r="AX1" s="13"/>
    </row>
    <row r="2" spans="1:63" ht="20" customHeight="1">
      <c r="A2" s="8"/>
      <c r="B2" s="8"/>
      <c r="C2" s="22"/>
      <c r="F2" s="11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T2" s="13"/>
      <c r="AU2" s="13"/>
      <c r="AV2" s="13"/>
      <c r="AW2" s="13"/>
      <c r="AX2" s="13"/>
    </row>
    <row r="3" spans="1:63" ht="20" customHeight="1">
      <c r="A3" s="8"/>
      <c r="B3" s="8"/>
      <c r="C3" s="22"/>
      <c r="G3" s="177" t="s">
        <v>73</v>
      </c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T3" s="13"/>
      <c r="AU3" s="13"/>
      <c r="AV3" s="13"/>
      <c r="AW3" s="13"/>
      <c r="AX3" s="13"/>
    </row>
    <row r="4" spans="1:63" ht="20" customHeight="1">
      <c r="A4" s="8"/>
      <c r="B4" s="8"/>
      <c r="C4" s="22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T4" s="13"/>
      <c r="AU4" s="13"/>
      <c r="AV4" s="13"/>
      <c r="AW4" s="13"/>
      <c r="AX4" s="13"/>
    </row>
    <row r="5" spans="1:63" ht="61.75" customHeight="1">
      <c r="A5" s="22"/>
      <c r="B5" s="22"/>
      <c r="C5" s="22"/>
      <c r="D5" s="177">
        <v>5.0999999999999996</v>
      </c>
      <c r="E5" s="178" t="s">
        <v>74</v>
      </c>
      <c r="G5" s="167" t="s">
        <v>905</v>
      </c>
      <c r="H5" s="106" t="s">
        <v>906</v>
      </c>
      <c r="I5" s="106" t="s">
        <v>907</v>
      </c>
      <c r="J5" s="106" t="s">
        <v>1339</v>
      </c>
      <c r="K5" s="106" t="s">
        <v>1171</v>
      </c>
      <c r="L5" s="106" t="s">
        <v>1172</v>
      </c>
      <c r="AD5" s="16" t="s">
        <v>524</v>
      </c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T5" s="13"/>
      <c r="AU5" s="13"/>
      <c r="AV5" s="13"/>
      <c r="AW5" s="13"/>
      <c r="AX5" s="13"/>
      <c r="BA5" s="1" t="s">
        <v>202</v>
      </c>
      <c r="BB5" s="58" t="s">
        <v>399</v>
      </c>
      <c r="BC5" s="60" t="s">
        <v>405</v>
      </c>
      <c r="BD5" s="58" t="s">
        <v>410</v>
      </c>
      <c r="BE5" s="58" t="s">
        <v>601</v>
      </c>
      <c r="BF5" s="58" t="s">
        <v>417</v>
      </c>
      <c r="BG5" s="58" t="s">
        <v>363</v>
      </c>
      <c r="BH5" s="58" t="s">
        <v>212</v>
      </c>
      <c r="BI5" s="58" t="s">
        <v>611</v>
      </c>
      <c r="BJ5" s="58" t="s">
        <v>428</v>
      </c>
      <c r="BK5" s="58" t="s">
        <v>433</v>
      </c>
    </row>
    <row r="6" spans="1:63" ht="95" customHeight="1">
      <c r="D6" s="5" t="s">
        <v>75</v>
      </c>
      <c r="E6" s="404" t="s">
        <v>394</v>
      </c>
      <c r="G6" s="208" t="s">
        <v>204</v>
      </c>
      <c r="H6" s="108" t="str">
        <f>VLOOKUP(G6,$BA$5:$BR$11,2)</f>
        <v>Sufficient and appropriate physical facilities and educational resources</v>
      </c>
      <c r="I6" s="209" t="s">
        <v>1066</v>
      </c>
      <c r="J6" s="209"/>
      <c r="K6" s="209"/>
      <c r="L6" s="2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T6" s="13"/>
      <c r="AU6" s="13"/>
      <c r="AV6" s="13"/>
      <c r="AW6" s="13"/>
      <c r="AX6" s="13"/>
      <c r="BA6" s="1" t="s">
        <v>203</v>
      </c>
      <c r="BB6" s="58" t="s">
        <v>398</v>
      </c>
      <c r="BC6" s="60" t="s">
        <v>404</v>
      </c>
      <c r="BD6" s="58" t="s">
        <v>409</v>
      </c>
      <c r="BE6" s="58" t="s">
        <v>600</v>
      </c>
      <c r="BF6" s="58" t="s">
        <v>415</v>
      </c>
      <c r="BG6" s="58" t="s">
        <v>362</v>
      </c>
      <c r="BH6" s="58" t="s">
        <v>422</v>
      </c>
      <c r="BI6" s="58" t="s">
        <v>610</v>
      </c>
      <c r="BJ6" s="58" t="s">
        <v>424</v>
      </c>
      <c r="BK6" s="58" t="s">
        <v>432</v>
      </c>
    </row>
    <row r="7" spans="1:63" ht="95" customHeight="1">
      <c r="E7" s="405"/>
      <c r="G7" s="214" t="s">
        <v>204</v>
      </c>
      <c r="H7" s="196" t="str">
        <f>VLOOKUP(G7,$BA$5:$BR$11,2)</f>
        <v>Sufficient and appropriate physical facilities and educational resources</v>
      </c>
      <c r="I7" s="211"/>
      <c r="J7" s="211"/>
      <c r="K7" s="211"/>
      <c r="L7" s="212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T7" s="13"/>
      <c r="AU7" s="13"/>
      <c r="AV7" s="13"/>
      <c r="AW7" s="13"/>
      <c r="AX7" s="13"/>
      <c r="BA7" s="1" t="s">
        <v>204</v>
      </c>
      <c r="BB7" s="58" t="s">
        <v>395</v>
      </c>
      <c r="BC7" s="60" t="s">
        <v>401</v>
      </c>
      <c r="BD7" s="58" t="s">
        <v>406</v>
      </c>
      <c r="BE7" s="58" t="s">
        <v>599</v>
      </c>
      <c r="BF7" s="58" t="s">
        <v>416</v>
      </c>
      <c r="BG7" s="58" t="s">
        <v>359</v>
      </c>
      <c r="BH7" s="58" t="s">
        <v>419</v>
      </c>
      <c r="BI7" s="58" t="s">
        <v>609</v>
      </c>
      <c r="BJ7" s="58" t="s">
        <v>425</v>
      </c>
      <c r="BK7" s="58" t="s">
        <v>429</v>
      </c>
    </row>
    <row r="8" spans="1:63" ht="14.25" customHeight="1">
      <c r="E8" s="402" t="str">
        <f>IF(AND(I6="",J6="",K6="",L6=""),"INPUT ERROR! Please provide remarks"," ")</f>
        <v xml:space="preserve"> </v>
      </c>
      <c r="F8" s="402"/>
      <c r="G8" s="402"/>
      <c r="H8" s="402"/>
      <c r="I8" s="402"/>
      <c r="J8" s="402"/>
      <c r="K8" s="402"/>
      <c r="L8" s="402"/>
      <c r="AD8" s="17" t="b">
        <f>IF(G6="",FALSE,TRUE)</f>
        <v>1</v>
      </c>
      <c r="AE8" s="17">
        <f>IF(G6="AL5",5,0)</f>
        <v>0</v>
      </c>
      <c r="AF8" s="17">
        <f>IF(G6="AL4",4,0)</f>
        <v>0</v>
      </c>
      <c r="AG8" s="17">
        <f>IF(G6="AL3",3,0)</f>
        <v>3</v>
      </c>
      <c r="AH8" s="17">
        <f>IF(G6="AL2",2,0)</f>
        <v>0</v>
      </c>
      <c r="AI8" s="17">
        <f>IF(G6="AL1",1,0)</f>
        <v>0</v>
      </c>
      <c r="AJ8" s="17" t="b">
        <f>IF(AND(K6="",L6=""),TRUE,FALSE)</f>
        <v>1</v>
      </c>
      <c r="AK8" s="17" t="b">
        <f>IF(AND(K7="",L7=""),TRUE,FALSE)</f>
        <v>1</v>
      </c>
      <c r="AL8" s="17"/>
      <c r="AM8" s="17">
        <f>COUNTIF(AE8:AI8,0)</f>
        <v>4</v>
      </c>
      <c r="AN8" s="17" t="b">
        <f>IF((E8=" "),TRUE,FALSE)</f>
        <v>1</v>
      </c>
      <c r="AO8" s="17">
        <f>COUNTIF(AE8:AI8,5)</f>
        <v>0</v>
      </c>
      <c r="AP8" s="17">
        <f>COUNTIF(AE8:AI8,4)</f>
        <v>0</v>
      </c>
      <c r="AQ8" s="17">
        <f>COUNTIF(AE8:AI8,2)</f>
        <v>0</v>
      </c>
      <c r="AR8" s="17">
        <f>COUNTIF(AE8:AI8,1)</f>
        <v>0</v>
      </c>
      <c r="AT8" s="17">
        <f>IF(G7="AL5",5,0)</f>
        <v>0</v>
      </c>
      <c r="AU8" s="17">
        <f>IF(G7="AL4",4,0)</f>
        <v>0</v>
      </c>
      <c r="AV8" s="17">
        <f>IF(G7="AL3",3,0)</f>
        <v>3</v>
      </c>
      <c r="AW8" s="17">
        <f>IF(G7="AL2",2,0)</f>
        <v>0</v>
      </c>
      <c r="AX8" s="17">
        <f>IF(G7="AL1",1,0)</f>
        <v>0</v>
      </c>
      <c r="BA8" s="1" t="s">
        <v>205</v>
      </c>
      <c r="BB8" s="58" t="s">
        <v>396</v>
      </c>
      <c r="BC8" s="60" t="s">
        <v>402</v>
      </c>
      <c r="BD8" s="58" t="s">
        <v>407</v>
      </c>
      <c r="BE8" s="58" t="s">
        <v>602</v>
      </c>
      <c r="BF8" s="58" t="s">
        <v>413</v>
      </c>
      <c r="BG8" s="58" t="s">
        <v>360</v>
      </c>
      <c r="BH8" s="58" t="s">
        <v>420</v>
      </c>
      <c r="BI8" s="58" t="s">
        <v>612</v>
      </c>
      <c r="BJ8" s="58" t="s">
        <v>426</v>
      </c>
      <c r="BK8" s="58" t="s">
        <v>430</v>
      </c>
    </row>
    <row r="9" spans="1:63" ht="95" customHeight="1">
      <c r="D9" s="5" t="s">
        <v>76</v>
      </c>
      <c r="E9" s="405" t="s">
        <v>400</v>
      </c>
      <c r="G9" s="208" t="s">
        <v>204</v>
      </c>
      <c r="H9" s="108" t="str">
        <f>VLOOKUP(G9,$BA$5:$BR$11,3)</f>
        <v>Adequately complied</v>
      </c>
      <c r="I9" s="209" t="s">
        <v>1066</v>
      </c>
      <c r="J9" s="209"/>
      <c r="K9" s="209"/>
      <c r="L9" s="2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T9" s="13"/>
      <c r="AU9" s="13"/>
      <c r="AV9" s="13"/>
      <c r="AW9" s="13"/>
      <c r="AX9" s="13"/>
      <c r="BA9" s="1" t="s">
        <v>201</v>
      </c>
      <c r="BB9" s="58" t="s">
        <v>397</v>
      </c>
      <c r="BC9" s="60" t="s">
        <v>403</v>
      </c>
      <c r="BD9" s="58" t="s">
        <v>408</v>
      </c>
      <c r="BE9" s="58" t="s">
        <v>603</v>
      </c>
      <c r="BF9" s="58" t="s">
        <v>414</v>
      </c>
      <c r="BG9" s="58" t="s">
        <v>361</v>
      </c>
      <c r="BH9" s="58" t="s">
        <v>421</v>
      </c>
      <c r="BI9" s="58" t="s">
        <v>613</v>
      </c>
      <c r="BJ9" s="58" t="s">
        <v>427</v>
      </c>
      <c r="BK9" s="58" t="s">
        <v>431</v>
      </c>
    </row>
    <row r="10" spans="1:63" ht="95" customHeight="1">
      <c r="E10" s="405"/>
      <c r="G10" s="214" t="s">
        <v>204</v>
      </c>
      <c r="H10" s="196" t="str">
        <f>VLOOKUP(G10,$BA$5:$BR$11,3)</f>
        <v>Adequately complied</v>
      </c>
      <c r="I10" s="211"/>
      <c r="J10" s="211"/>
      <c r="K10" s="211"/>
      <c r="L10" s="212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T10" s="13"/>
      <c r="AU10" s="13"/>
      <c r="AV10" s="13"/>
      <c r="AW10" s="13"/>
      <c r="AX10" s="13"/>
      <c r="BB10" s="58"/>
      <c r="BC10" s="60"/>
      <c r="BD10" s="58"/>
      <c r="BE10" s="58"/>
      <c r="BF10" s="58"/>
      <c r="BG10" s="58"/>
      <c r="BH10" s="58"/>
      <c r="BI10" s="58"/>
      <c r="BJ10" s="58"/>
      <c r="BK10" s="58"/>
    </row>
    <row r="11" spans="1:63" ht="15" customHeight="1">
      <c r="E11" s="402" t="str">
        <f>IF(AND(I9="",J9="",K9="",L9=""),"INPUT ERROR! Please provide remarks"," ")</f>
        <v xml:space="preserve"> </v>
      </c>
      <c r="F11" s="402"/>
      <c r="G11" s="402"/>
      <c r="H11" s="402"/>
      <c r="I11" s="402"/>
      <c r="J11" s="402"/>
      <c r="K11" s="402"/>
      <c r="L11" s="402"/>
      <c r="AD11" s="17" t="b">
        <f>IF(G9="",FALSE,TRUE)</f>
        <v>1</v>
      </c>
      <c r="AE11" s="17">
        <f>IF(G9="AL5",5,0)</f>
        <v>0</v>
      </c>
      <c r="AF11" s="17">
        <f>IF(G9="AL4",4,0)</f>
        <v>0</v>
      </c>
      <c r="AG11" s="17">
        <f>IF(G9="AL3",3,0)</f>
        <v>3</v>
      </c>
      <c r="AH11" s="17">
        <f>IF(G9="AL2",2,0)</f>
        <v>0</v>
      </c>
      <c r="AI11" s="17">
        <f>IF(G9="AL1",1,0)</f>
        <v>0</v>
      </c>
      <c r="AJ11" s="17" t="b">
        <f>IF(AND(K9="",L9=""),TRUE,FALSE)</f>
        <v>1</v>
      </c>
      <c r="AK11" s="17" t="b">
        <f>IF(AND(K10="",L10=""),TRUE,FALSE)</f>
        <v>1</v>
      </c>
      <c r="AL11" s="17"/>
      <c r="AM11" s="17">
        <f>COUNTIF(AE11:AI11,0)</f>
        <v>4</v>
      </c>
      <c r="AN11" s="17" t="b">
        <f>IF((E11=" "),TRUE,FALSE)</f>
        <v>1</v>
      </c>
      <c r="AO11" s="17">
        <f>COUNTIF(AE11:AI11,5)</f>
        <v>0</v>
      </c>
      <c r="AP11" s="17">
        <f>COUNTIF(AE11:AI11,4)</f>
        <v>0</v>
      </c>
      <c r="AQ11" s="17">
        <f>COUNTIF(AE11:AI11,2)</f>
        <v>0</v>
      </c>
      <c r="AR11" s="17">
        <f>COUNTIF(AE11:AI11,1)</f>
        <v>0</v>
      </c>
      <c r="AT11" s="17">
        <f>IF(G10="AL5",5,0)</f>
        <v>0</v>
      </c>
      <c r="AU11" s="17">
        <f>IF(G10="AL4",4,0)</f>
        <v>0</v>
      </c>
      <c r="AV11" s="17">
        <f>IF(G10="AL3",3,0)</f>
        <v>3</v>
      </c>
      <c r="AW11" s="17">
        <f>IF(G10="AL2",2,0)</f>
        <v>0</v>
      </c>
      <c r="AX11" s="17">
        <f>IF(G10="AL1",1,0)</f>
        <v>0</v>
      </c>
    </row>
    <row r="12" spans="1:63" ht="95" customHeight="1">
      <c r="D12" s="5" t="s">
        <v>77</v>
      </c>
      <c r="E12" s="405" t="s">
        <v>597</v>
      </c>
      <c r="G12" s="208" t="s">
        <v>204</v>
      </c>
      <c r="H12" s="108" t="str">
        <f>VLOOKUP(G12,$BA$5:$BR$11,4)</f>
        <v>Adequate and up-to-date reference materials and qualified staff</v>
      </c>
      <c r="I12" s="209" t="s">
        <v>1066</v>
      </c>
      <c r="J12" s="209"/>
      <c r="K12" s="209"/>
      <c r="L12" s="2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T12" s="13"/>
      <c r="AU12" s="13"/>
      <c r="AV12" s="13"/>
      <c r="AW12" s="13"/>
      <c r="AX12" s="13"/>
    </row>
    <row r="13" spans="1:63" ht="95" customHeight="1">
      <c r="E13" s="405"/>
      <c r="G13" s="214" t="s">
        <v>204</v>
      </c>
      <c r="H13" s="196" t="str">
        <f>VLOOKUP(G13,$BA$5:$BR$11,4)</f>
        <v>Adequate and up-to-date reference materials and qualified staff</v>
      </c>
      <c r="I13" s="211"/>
      <c r="J13" s="211"/>
      <c r="K13" s="211"/>
      <c r="L13" s="212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T13" s="13"/>
      <c r="AU13" s="13"/>
      <c r="AV13" s="13"/>
      <c r="AW13" s="13"/>
      <c r="AX13" s="13"/>
    </row>
    <row r="14" spans="1:63">
      <c r="E14" s="402" t="str">
        <f>IF(AND(I12="",J12="",K12="",L12=""),"INPUT ERROR! Please provide remarks"," ")</f>
        <v xml:space="preserve"> </v>
      </c>
      <c r="F14" s="402"/>
      <c r="G14" s="402"/>
      <c r="H14" s="402"/>
      <c r="I14" s="402"/>
      <c r="J14" s="402"/>
      <c r="K14" s="402"/>
      <c r="L14" s="402"/>
      <c r="AD14" s="17" t="b">
        <f>IF(G12="",FALSE,TRUE)</f>
        <v>1</v>
      </c>
      <c r="AE14" s="17">
        <f>IF(G12="AL5",5,0)</f>
        <v>0</v>
      </c>
      <c r="AF14" s="17">
        <f>IF(G12="AL4",4,0)</f>
        <v>0</v>
      </c>
      <c r="AG14" s="17">
        <f>IF(G12="AL3",3,0)</f>
        <v>3</v>
      </c>
      <c r="AH14" s="17">
        <f>IF(G12="AL2",2,0)</f>
        <v>0</v>
      </c>
      <c r="AI14" s="17">
        <f>IF(G12="AL1",1,0)</f>
        <v>0</v>
      </c>
      <c r="AJ14" s="17" t="b">
        <f>IF(AND(K12="",L12=""),TRUE,FALSE)</f>
        <v>1</v>
      </c>
      <c r="AK14" s="17" t="b">
        <f>IF(AND(K13="",L13=""),TRUE,FALSE)</f>
        <v>1</v>
      </c>
      <c r="AL14" s="17"/>
      <c r="AM14" s="17">
        <f>COUNTIF(AE14:AI14,0)</f>
        <v>4</v>
      </c>
      <c r="AN14" s="17" t="b">
        <f>IF((E14=" "),TRUE,FALSE)</f>
        <v>1</v>
      </c>
      <c r="AO14" s="17">
        <f>COUNTIF(AE14:AI14,5)</f>
        <v>0</v>
      </c>
      <c r="AP14" s="17">
        <f>COUNTIF(AE14:AI14,4)</f>
        <v>0</v>
      </c>
      <c r="AQ14" s="17">
        <f>COUNTIF(AE14:AI14,2)</f>
        <v>0</v>
      </c>
      <c r="AR14" s="17">
        <f>COUNTIF(AE14:AI14,1)</f>
        <v>0</v>
      </c>
      <c r="AT14" s="17">
        <f>IF(G13="AL5",5,0)</f>
        <v>0</v>
      </c>
      <c r="AU14" s="17">
        <f>IF(G13="AL4",4,0)</f>
        <v>0</v>
      </c>
      <c r="AV14" s="17">
        <f>IF(G13="AL3",3,0)</f>
        <v>3</v>
      </c>
      <c r="AW14" s="17">
        <f>IF(G13="AL2",2,0)</f>
        <v>0</v>
      </c>
      <c r="AX14" s="17">
        <f>IF(G13="AL1",1,0)</f>
        <v>0</v>
      </c>
    </row>
    <row r="15" spans="1:63" ht="95" customHeight="1">
      <c r="D15" s="5" t="s">
        <v>78</v>
      </c>
      <c r="E15" s="405" t="s">
        <v>598</v>
      </c>
      <c r="G15" s="208" t="s">
        <v>204</v>
      </c>
      <c r="H15" s="108" t="str">
        <f>VLOOKUP(G15,$BA$5:$BR$11,5)</f>
        <v>Periodically reviewed and maintaned</v>
      </c>
      <c r="I15" s="209" t="s">
        <v>1066</v>
      </c>
      <c r="J15" s="209"/>
      <c r="K15" s="209"/>
      <c r="L15" s="2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T15" s="13"/>
      <c r="AU15" s="13"/>
      <c r="AV15" s="13"/>
      <c r="AW15" s="13"/>
      <c r="AX15" s="13"/>
    </row>
    <row r="16" spans="1:63" ht="95" customHeight="1">
      <c r="E16" s="405"/>
      <c r="G16" s="214" t="s">
        <v>204</v>
      </c>
      <c r="H16" s="196" t="str">
        <f>VLOOKUP(G16,$BA$5:$BR$11,5)</f>
        <v>Periodically reviewed and maintaned</v>
      </c>
      <c r="I16" s="211"/>
      <c r="J16" s="211"/>
      <c r="K16" s="211"/>
      <c r="L16" s="212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T16" s="13"/>
      <c r="AU16" s="13"/>
      <c r="AV16" s="13"/>
      <c r="AW16" s="13"/>
      <c r="AX16" s="13"/>
    </row>
    <row r="17" spans="4:50">
      <c r="E17" s="402" t="str">
        <f>IF(AND(I15="",J15="",K15="",L15=""),"INPUT ERROR! Please provide remarks"," ")</f>
        <v xml:space="preserve"> </v>
      </c>
      <c r="F17" s="402"/>
      <c r="G17" s="402"/>
      <c r="H17" s="402"/>
      <c r="I17" s="402"/>
      <c r="J17" s="402"/>
      <c r="K17" s="402"/>
      <c r="L17" s="402"/>
      <c r="AD17" s="17" t="b">
        <f>IF(G15="",FALSE,TRUE)</f>
        <v>1</v>
      </c>
      <c r="AE17" s="17">
        <f>IF(G15="AL5",5,0)</f>
        <v>0</v>
      </c>
      <c r="AF17" s="17">
        <f>IF(G15="AL4",4,0)</f>
        <v>0</v>
      </c>
      <c r="AG17" s="17">
        <f>IF(G15="AL3",3,0)</f>
        <v>3</v>
      </c>
      <c r="AH17" s="17">
        <f>IF(G15="AL2",2,0)</f>
        <v>0</v>
      </c>
      <c r="AI17" s="17">
        <f>IF(G15="AL1",1,0)</f>
        <v>0</v>
      </c>
      <c r="AJ17" s="17" t="b">
        <f>IF(AND(K15="",L15=""),TRUE,FALSE)</f>
        <v>1</v>
      </c>
      <c r="AK17" s="17" t="b">
        <f>IF(AND(K16="",L16=""),TRUE,FALSE)</f>
        <v>1</v>
      </c>
      <c r="AL17" s="17"/>
      <c r="AM17" s="17">
        <f>COUNTIF(AE17:AI17,0)</f>
        <v>4</v>
      </c>
      <c r="AN17" s="17" t="b">
        <f>IF((E17=" "),TRUE,FALSE)</f>
        <v>1</v>
      </c>
      <c r="AO17" s="17">
        <f>COUNTIF(AE17:AI17,5)</f>
        <v>0</v>
      </c>
      <c r="AP17" s="17">
        <f>COUNTIF(AE17:AI17,4)</f>
        <v>0</v>
      </c>
      <c r="AQ17" s="17">
        <f>COUNTIF(AE17:AI17,2)</f>
        <v>0</v>
      </c>
      <c r="AR17" s="17">
        <f>COUNTIF(AE17:AI17,1)</f>
        <v>0</v>
      </c>
      <c r="AT17" s="17">
        <f>IF(G16="AL5",5,0)</f>
        <v>0</v>
      </c>
      <c r="AU17" s="17">
        <f>IF(G16="AL4",4,0)</f>
        <v>0</v>
      </c>
      <c r="AV17" s="17">
        <f>IF(G16="AL3",3,0)</f>
        <v>3</v>
      </c>
      <c r="AW17" s="17">
        <f>IF(G16="AL2",2,0)</f>
        <v>0</v>
      </c>
      <c r="AX17" s="17">
        <f>IF(G16="AL1",1,0)</f>
        <v>0</v>
      </c>
    </row>
    <row r="18" spans="4:50">
      <c r="AD18" s="17"/>
      <c r="AE18" s="17"/>
      <c r="AF18" s="17"/>
      <c r="AG18" s="17"/>
      <c r="AH18" s="17"/>
      <c r="AI18" s="17"/>
      <c r="AJ18" s="13"/>
      <c r="AK18" s="17"/>
      <c r="AL18" s="17"/>
      <c r="AM18" s="17"/>
      <c r="AN18" s="17"/>
      <c r="AO18" s="17"/>
      <c r="AP18" s="17"/>
      <c r="AQ18" s="17"/>
      <c r="AR18" s="17"/>
      <c r="AT18" s="17"/>
      <c r="AU18" s="17"/>
      <c r="AV18" s="17"/>
      <c r="AW18" s="17"/>
      <c r="AX18" s="17"/>
    </row>
    <row r="19" spans="4:50" ht="79.25" customHeight="1">
      <c r="D19" s="177">
        <v>5.2</v>
      </c>
      <c r="E19" s="178" t="s">
        <v>1177</v>
      </c>
      <c r="G19" s="167" t="s">
        <v>905</v>
      </c>
      <c r="H19" s="106" t="s">
        <v>906</v>
      </c>
      <c r="I19" s="106" t="s">
        <v>907</v>
      </c>
      <c r="J19" s="106" t="s">
        <v>1339</v>
      </c>
      <c r="K19" s="106" t="s">
        <v>1171</v>
      </c>
      <c r="L19" s="106" t="s">
        <v>1172</v>
      </c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T19" s="17"/>
      <c r="AU19" s="17"/>
      <c r="AV19" s="17"/>
      <c r="AW19" s="17"/>
      <c r="AX19" s="17"/>
    </row>
    <row r="20" spans="4:50" ht="95" customHeight="1">
      <c r="D20" s="5" t="s">
        <v>79</v>
      </c>
      <c r="E20" s="404" t="s">
        <v>412</v>
      </c>
      <c r="G20" s="208" t="s">
        <v>204</v>
      </c>
      <c r="H20" s="108" t="str">
        <f>VLOOKUP(G20,$BA$5:$BR$11,6)</f>
        <v>Have a documented policy</v>
      </c>
      <c r="I20" s="209" t="s">
        <v>1066</v>
      </c>
      <c r="J20" s="209"/>
      <c r="K20" s="209"/>
      <c r="L20" s="213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T20" s="17"/>
      <c r="AU20" s="17"/>
      <c r="AV20" s="17"/>
      <c r="AW20" s="17"/>
      <c r="AX20" s="17"/>
    </row>
    <row r="21" spans="4:50" ht="95" customHeight="1">
      <c r="E21" s="403"/>
      <c r="G21" s="214" t="s">
        <v>204</v>
      </c>
      <c r="H21" s="196" t="str">
        <f>VLOOKUP(G21,$BA$5:$BR$11,6)</f>
        <v>Have a documented policy</v>
      </c>
      <c r="I21" s="211"/>
      <c r="J21" s="211"/>
      <c r="K21" s="211"/>
      <c r="L21" s="212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T21" s="17"/>
      <c r="AU21" s="17"/>
      <c r="AV21" s="17"/>
      <c r="AW21" s="17"/>
      <c r="AX21" s="17"/>
    </row>
    <row r="22" spans="4:50">
      <c r="E22" s="402" t="str">
        <f>IF(AND(I20="",J20="",K20="",L20=""),"INPUT ERROR! Please provide remarks"," ")</f>
        <v xml:space="preserve"> </v>
      </c>
      <c r="F22" s="402"/>
      <c r="G22" s="402"/>
      <c r="H22" s="402"/>
      <c r="I22" s="402"/>
      <c r="J22" s="402"/>
      <c r="K22" s="402"/>
      <c r="L22" s="402"/>
      <c r="AC22" s="1" t="b">
        <f>IF(G20="",FALSE,TRUE)</f>
        <v>1</v>
      </c>
      <c r="AD22" s="17" t="b">
        <f>AC22</f>
        <v>1</v>
      </c>
      <c r="AE22" s="17">
        <f>IF(G20="AL5",5,0)</f>
        <v>0</v>
      </c>
      <c r="AF22" s="17">
        <f>IF(G20="AL4",4,0)</f>
        <v>0</v>
      </c>
      <c r="AG22" s="17">
        <f>IF(G20="AL3",3,0)</f>
        <v>3</v>
      </c>
      <c r="AH22" s="17">
        <f>IF(G20="AL2",2,0)</f>
        <v>0</v>
      </c>
      <c r="AI22" s="17">
        <f>IF(G20="AL1",1,0)</f>
        <v>0</v>
      </c>
      <c r="AJ22" s="17" t="b">
        <f>IF(AND(K20="",L20=""),TRUE,FALSE)</f>
        <v>1</v>
      </c>
      <c r="AK22" s="17" t="b">
        <f>IF(AND(K21="",L21=""),TRUE,FALSE)</f>
        <v>1</v>
      </c>
      <c r="AL22" s="17"/>
      <c r="AM22" s="17">
        <f t="shared" ref="AM22:AM39" si="0">COUNTIF(AE22:AI22,0)</f>
        <v>4</v>
      </c>
      <c r="AN22" s="17" t="b">
        <f>IF((E22=" "),TRUE,FALSE)</f>
        <v>1</v>
      </c>
      <c r="AO22" s="17">
        <f t="shared" ref="AO22:AO39" si="1">COUNTIF(AE22:AI22,5)</f>
        <v>0</v>
      </c>
      <c r="AP22" s="17">
        <f t="shared" ref="AP22:AP39" si="2">COUNTIF(AE22:AI22,4)</f>
        <v>0</v>
      </c>
      <c r="AQ22" s="17">
        <f t="shared" ref="AQ22:AQ39" si="3">COUNTIF(AE22:AI22,2)</f>
        <v>0</v>
      </c>
      <c r="AR22" s="17">
        <f t="shared" ref="AR22:AR39" si="4">COUNTIF(AE22:AI22,1)</f>
        <v>0</v>
      </c>
      <c r="AT22" s="17">
        <f>IF(G21="AL5",5,0)</f>
        <v>0</v>
      </c>
      <c r="AU22" s="17">
        <f>IF(G21="AL4",4,0)</f>
        <v>0</v>
      </c>
      <c r="AV22" s="17">
        <f>IF(G21="AL3",3,0)</f>
        <v>3</v>
      </c>
      <c r="AW22" s="17">
        <f>IF(G21="AL2",2,0)</f>
        <v>0</v>
      </c>
      <c r="AX22" s="17">
        <f>IF(G21="AL1",1,0)</f>
        <v>0</v>
      </c>
    </row>
    <row r="23" spans="4:50" ht="95" customHeight="1">
      <c r="D23" s="5" t="s">
        <v>81</v>
      </c>
      <c r="E23" s="405" t="s">
        <v>418</v>
      </c>
      <c r="G23" s="208" t="s">
        <v>204</v>
      </c>
      <c r="H23" s="108" t="str">
        <f>VLOOKUP(G23,$BA$5:$BR$11,7)</f>
        <v>Adequately reflected</v>
      </c>
      <c r="I23" s="209" t="s">
        <v>1066</v>
      </c>
      <c r="J23" s="209"/>
      <c r="K23" s="209"/>
      <c r="L23" s="213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T23" s="17"/>
      <c r="AU23" s="17"/>
      <c r="AV23" s="17"/>
      <c r="AW23" s="17"/>
      <c r="AX23" s="17"/>
    </row>
    <row r="24" spans="4:50" ht="95" customHeight="1">
      <c r="E24" s="405"/>
      <c r="G24" s="214" t="s">
        <v>204</v>
      </c>
      <c r="H24" s="196" t="str">
        <f>VLOOKUP(G24,$BA$5:$BR$11,7)</f>
        <v>Adequately reflected</v>
      </c>
      <c r="I24" s="211"/>
      <c r="J24" s="211"/>
      <c r="K24" s="211"/>
      <c r="L24" s="212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T24" s="17"/>
      <c r="AU24" s="17"/>
      <c r="AV24" s="17"/>
      <c r="AW24" s="17"/>
      <c r="AX24" s="17"/>
    </row>
    <row r="25" spans="4:50">
      <c r="E25" s="402" t="str">
        <f>IF(AND(I23="",J23="",K23="",L23=""),"INPUT ERROR! Please provide remarks"," ")</f>
        <v xml:space="preserve"> </v>
      </c>
      <c r="F25" s="402"/>
      <c r="G25" s="402"/>
      <c r="H25" s="402"/>
      <c r="I25" s="402"/>
      <c r="J25" s="402"/>
      <c r="K25" s="402"/>
      <c r="L25" s="402"/>
      <c r="AC25" s="1" t="b">
        <f>IF(G23="",FALSE,TRUE)</f>
        <v>1</v>
      </c>
      <c r="AD25" s="17" t="b">
        <f>AC25</f>
        <v>1</v>
      </c>
      <c r="AE25" s="17">
        <f>IF(G23="AL5",5,0)</f>
        <v>0</v>
      </c>
      <c r="AF25" s="17">
        <f>IF(G23="AL4",4,0)</f>
        <v>0</v>
      </c>
      <c r="AG25" s="17">
        <f>IF(G23="AL3",3,0)</f>
        <v>3</v>
      </c>
      <c r="AH25" s="17">
        <f>IF(G23="AL2",2,0)</f>
        <v>0</v>
      </c>
      <c r="AI25" s="17">
        <f>IF(G23="AL1",1,0)</f>
        <v>0</v>
      </c>
      <c r="AJ25" s="17" t="b">
        <f>IF(AND(K23="",L23=""),TRUE,FALSE)</f>
        <v>1</v>
      </c>
      <c r="AK25" s="17" t="b">
        <f>IF(AND(K24="",L24=""),TRUE,FALSE)</f>
        <v>1</v>
      </c>
      <c r="AL25" s="17"/>
      <c r="AM25" s="17">
        <f t="shared" si="0"/>
        <v>4</v>
      </c>
      <c r="AN25" s="17" t="b">
        <f>IF((E25=" "),TRUE,FALSE)</f>
        <v>1</v>
      </c>
      <c r="AO25" s="17">
        <f t="shared" si="1"/>
        <v>0</v>
      </c>
      <c r="AP25" s="17">
        <f t="shared" si="2"/>
        <v>0</v>
      </c>
      <c r="AQ25" s="17">
        <f t="shared" si="3"/>
        <v>0</v>
      </c>
      <c r="AR25" s="17">
        <f t="shared" si="4"/>
        <v>0</v>
      </c>
      <c r="AT25" s="17">
        <f>IF(G24="AL5",5,0)</f>
        <v>0</v>
      </c>
      <c r="AU25" s="17">
        <f>IF(G24="AL4",4,0)</f>
        <v>0</v>
      </c>
      <c r="AV25" s="17">
        <f>IF(G24="AL3",3,0)</f>
        <v>3</v>
      </c>
      <c r="AW25" s="17">
        <f>IF(G24="AL2",2,0)</f>
        <v>0</v>
      </c>
      <c r="AX25" s="17">
        <f>IF(G24="AL1",1,0)</f>
        <v>0</v>
      </c>
    </row>
    <row r="26" spans="4:50" ht="95" customHeight="1">
      <c r="D26" s="5" t="s">
        <v>80</v>
      </c>
      <c r="E26" s="405" t="s">
        <v>604</v>
      </c>
      <c r="G26" s="208" t="s">
        <v>204</v>
      </c>
      <c r="H26" s="108" t="str">
        <f>VLOOKUP(G26,$BA$5:$BR$11,8)</f>
        <v>Periodically reviewed</v>
      </c>
      <c r="I26" s="209" t="s">
        <v>1066</v>
      </c>
      <c r="J26" s="209"/>
      <c r="K26" s="209"/>
      <c r="L26" s="213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T26" s="17"/>
      <c r="AU26" s="17"/>
      <c r="AV26" s="17"/>
      <c r="AW26" s="17"/>
      <c r="AX26" s="17"/>
    </row>
    <row r="27" spans="4:50" ht="95" customHeight="1">
      <c r="E27" s="405"/>
      <c r="G27" s="214" t="s">
        <v>204</v>
      </c>
      <c r="H27" s="196" t="str">
        <f>VLOOKUP(G27,$BA$5:$BR$11,8)</f>
        <v>Periodically reviewed</v>
      </c>
      <c r="I27" s="211"/>
      <c r="J27" s="211"/>
      <c r="K27" s="211"/>
      <c r="L27" s="212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T27" s="17"/>
      <c r="AU27" s="17"/>
      <c r="AV27" s="17"/>
      <c r="AW27" s="17"/>
      <c r="AX27" s="17"/>
    </row>
    <row r="28" spans="4:50">
      <c r="E28" s="402" t="str">
        <f>IF(AND(I26="",J26="",K26="",L26=""),"INPUT ERROR! Please provide remarks"," ")</f>
        <v xml:space="preserve"> </v>
      </c>
      <c r="F28" s="402"/>
      <c r="G28" s="402"/>
      <c r="H28" s="402"/>
      <c r="I28" s="402"/>
      <c r="J28" s="402"/>
      <c r="K28" s="402"/>
      <c r="L28" s="402"/>
      <c r="AC28" s="1" t="b">
        <f>IF(G26="",FALSE,TRUE)</f>
        <v>1</v>
      </c>
      <c r="AD28" s="17" t="b">
        <f>AC28</f>
        <v>1</v>
      </c>
      <c r="AE28" s="17">
        <f>IF(G26="AL5",5,0)</f>
        <v>0</v>
      </c>
      <c r="AF28" s="17">
        <f>IF(G26="AL4",4,0)</f>
        <v>0</v>
      </c>
      <c r="AG28" s="17">
        <f>IF(G26="AL3",3,0)</f>
        <v>3</v>
      </c>
      <c r="AH28" s="17">
        <f>IF(G26="AL2",2,0)</f>
        <v>0</v>
      </c>
      <c r="AI28" s="17">
        <f>IF(G26="AL1",1,0)</f>
        <v>0</v>
      </c>
      <c r="AJ28" s="17" t="b">
        <f>IF(AND(K26="",L26=""),TRUE,FALSE)</f>
        <v>1</v>
      </c>
      <c r="AK28" s="17" t="b">
        <f>IF(AND(K27="",L27=""),TRUE,FALSE)</f>
        <v>1</v>
      </c>
      <c r="AL28" s="17"/>
      <c r="AM28" s="17">
        <f t="shared" si="0"/>
        <v>4</v>
      </c>
      <c r="AN28" s="17" t="b">
        <f>IF((E28=" "),TRUE,FALSE)</f>
        <v>1</v>
      </c>
      <c r="AO28" s="17">
        <f t="shared" si="1"/>
        <v>0</v>
      </c>
      <c r="AP28" s="17">
        <f t="shared" si="2"/>
        <v>0</v>
      </c>
      <c r="AQ28" s="17">
        <f t="shared" si="3"/>
        <v>0</v>
      </c>
      <c r="AR28" s="17">
        <f t="shared" si="4"/>
        <v>0</v>
      </c>
      <c r="AT28" s="17">
        <f>IF(G27="AL5",5,0)</f>
        <v>0</v>
      </c>
      <c r="AU28" s="17">
        <f>IF(G27="AL4",4,0)</f>
        <v>0</v>
      </c>
      <c r="AV28" s="17">
        <f>IF(G27="AL3",3,0)</f>
        <v>3</v>
      </c>
      <c r="AW28" s="17">
        <f>IF(G27="AL2",2,0)</f>
        <v>0</v>
      </c>
      <c r="AX28" s="17">
        <f>IF(G27="AL1",1,0)</f>
        <v>0</v>
      </c>
    </row>
    <row r="29" spans="4:50"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T29" s="17"/>
      <c r="AU29" s="17"/>
      <c r="AV29" s="17"/>
      <c r="AW29" s="17"/>
      <c r="AX29" s="17"/>
    </row>
    <row r="30" spans="4:50" ht="48.75" customHeight="1">
      <c r="D30" s="177">
        <v>5.3</v>
      </c>
      <c r="E30" s="178" t="s">
        <v>83</v>
      </c>
      <c r="G30" s="167" t="s">
        <v>905</v>
      </c>
      <c r="H30" s="106" t="s">
        <v>906</v>
      </c>
      <c r="I30" s="106" t="s">
        <v>907</v>
      </c>
      <c r="J30" s="106" t="s">
        <v>1339</v>
      </c>
      <c r="K30" s="106" t="s">
        <v>1171</v>
      </c>
      <c r="L30" s="106" t="s">
        <v>1172</v>
      </c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T30" s="17"/>
      <c r="AU30" s="17"/>
      <c r="AV30" s="17"/>
      <c r="AW30" s="17"/>
      <c r="AX30" s="17"/>
    </row>
    <row r="31" spans="4:50" ht="95" customHeight="1">
      <c r="D31" s="5" t="s">
        <v>82</v>
      </c>
      <c r="E31" s="404" t="s">
        <v>607</v>
      </c>
      <c r="G31" s="208" t="s">
        <v>204</v>
      </c>
      <c r="H31" s="108" t="str">
        <f>VLOOKUP(G31,$BA$5:$BR$11,9)</f>
        <v>Adequately demonstrated</v>
      </c>
      <c r="I31" s="209" t="s">
        <v>1066</v>
      </c>
      <c r="J31" s="209"/>
      <c r="K31" s="209"/>
      <c r="L31" s="213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T31" s="17"/>
      <c r="AU31" s="17"/>
      <c r="AV31" s="17"/>
      <c r="AW31" s="17"/>
      <c r="AX31" s="17"/>
    </row>
    <row r="32" spans="4:50" ht="95" customHeight="1">
      <c r="E32" s="405"/>
      <c r="G32" s="214" t="s">
        <v>204</v>
      </c>
      <c r="H32" s="196" t="str">
        <f>VLOOKUP(G32,$BA$5:$BR$11,9)</f>
        <v>Adequately demonstrated</v>
      </c>
      <c r="I32" s="211"/>
      <c r="J32" s="211"/>
      <c r="K32" s="211"/>
      <c r="L32" s="212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T32" s="17"/>
      <c r="AU32" s="17"/>
      <c r="AV32" s="17"/>
      <c r="AW32" s="17"/>
      <c r="AX32" s="17"/>
    </row>
    <row r="33" spans="4:50">
      <c r="D33" s="4"/>
      <c r="E33" s="402" t="str">
        <f>IF(AND(I31="",J31="",K31="",L31=""),"INPUT ERROR! Please provide remarks"," ")</f>
        <v xml:space="preserve"> </v>
      </c>
      <c r="F33" s="402"/>
      <c r="G33" s="402"/>
      <c r="H33" s="402"/>
      <c r="I33" s="402"/>
      <c r="J33" s="402"/>
      <c r="K33" s="402"/>
      <c r="L33" s="402"/>
      <c r="AD33" s="17" t="b">
        <f>IF(G31="",FALSE,TRUE)</f>
        <v>1</v>
      </c>
      <c r="AE33" s="17">
        <f>IF(G31="AL5",5,0)</f>
        <v>0</v>
      </c>
      <c r="AF33" s="17">
        <f>IF(G31="AL4",4,0)</f>
        <v>0</v>
      </c>
      <c r="AG33" s="17">
        <f>IF(G31="AL3",3,0)</f>
        <v>3</v>
      </c>
      <c r="AH33" s="17">
        <f>IF(G31="AL2",2,0)</f>
        <v>0</v>
      </c>
      <c r="AI33" s="17">
        <f>IF(G31="AL1",1,0)</f>
        <v>0</v>
      </c>
      <c r="AJ33" s="17" t="b">
        <f>IF(AND(K31="",L31=""),TRUE,FALSE)</f>
        <v>1</v>
      </c>
      <c r="AK33" s="17" t="b">
        <f>IF(AND(K32="",L32=""),TRUE,FALSE)</f>
        <v>1</v>
      </c>
      <c r="AL33" s="17"/>
      <c r="AM33" s="17">
        <f t="shared" si="0"/>
        <v>4</v>
      </c>
      <c r="AN33" s="17" t="b">
        <f>IF((E33=" "),TRUE,FALSE)</f>
        <v>1</v>
      </c>
      <c r="AO33" s="17">
        <f t="shared" si="1"/>
        <v>0</v>
      </c>
      <c r="AP33" s="17">
        <f t="shared" si="2"/>
        <v>0</v>
      </c>
      <c r="AQ33" s="17">
        <f t="shared" si="3"/>
        <v>0</v>
      </c>
      <c r="AR33" s="17">
        <f t="shared" si="4"/>
        <v>0</v>
      </c>
      <c r="AT33" s="17">
        <f>IF(G32="AL5",5,0)</f>
        <v>0</v>
      </c>
      <c r="AU33" s="17">
        <f>IF(G32="AL4",4,0)</f>
        <v>0</v>
      </c>
      <c r="AV33" s="17">
        <f>IF(G32="AL3",3,0)</f>
        <v>3</v>
      </c>
      <c r="AW33" s="17">
        <f>IF(G32="AL2",2,0)</f>
        <v>0</v>
      </c>
      <c r="AX33" s="17">
        <f>IF(G32="AL1",1,0)</f>
        <v>0</v>
      </c>
    </row>
    <row r="34" spans="4:50" ht="95" customHeight="1">
      <c r="D34" s="5" t="s">
        <v>605</v>
      </c>
      <c r="E34" s="405" t="s">
        <v>423</v>
      </c>
      <c r="G34" s="208" t="s">
        <v>204</v>
      </c>
      <c r="H34" s="108" t="str">
        <f>VLOOKUP(G34,$BA$5:$BR$11,10)</f>
        <v>Adequately defined line of responsibility and authority</v>
      </c>
      <c r="I34" s="209" t="s">
        <v>1066</v>
      </c>
      <c r="J34" s="209"/>
      <c r="K34" s="209"/>
      <c r="L34" s="213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T34" s="17"/>
      <c r="AU34" s="17"/>
      <c r="AV34" s="17"/>
      <c r="AW34" s="17"/>
      <c r="AX34" s="17"/>
    </row>
    <row r="35" spans="4:50" ht="95" customHeight="1">
      <c r="E35" s="405"/>
      <c r="G35" s="214" t="s">
        <v>204</v>
      </c>
      <c r="H35" s="196" t="str">
        <f>VLOOKUP(G35,$BA$5:$BR$11,10)</f>
        <v>Adequately defined line of responsibility and authority</v>
      </c>
      <c r="I35" s="211"/>
      <c r="J35" s="211"/>
      <c r="K35" s="211"/>
      <c r="L35" s="212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T35" s="17"/>
      <c r="AU35" s="17"/>
      <c r="AV35" s="17"/>
      <c r="AW35" s="17"/>
      <c r="AX35" s="17"/>
    </row>
    <row r="36" spans="4:50">
      <c r="E36" s="402" t="str">
        <f>IF(AND(I34="",J34="",K34="",L34=""),"INPUT ERROR! Please provide remarks"," ")</f>
        <v xml:space="preserve"> </v>
      </c>
      <c r="F36" s="402"/>
      <c r="G36" s="402"/>
      <c r="H36" s="402"/>
      <c r="I36" s="402"/>
      <c r="J36" s="402"/>
      <c r="K36" s="402"/>
      <c r="L36" s="402"/>
      <c r="AD36" s="17" t="b">
        <f>IF(G34="",FALSE,TRUE)</f>
        <v>1</v>
      </c>
      <c r="AE36" s="17">
        <f>IF(G34="AL5",5,0)</f>
        <v>0</v>
      </c>
      <c r="AF36" s="17">
        <f>IF(G34="AL4",4,0)</f>
        <v>0</v>
      </c>
      <c r="AG36" s="17">
        <f>IF(G34="AL3",3,0)</f>
        <v>3</v>
      </c>
      <c r="AH36" s="17">
        <f>IF(G34="AL2",2,0)</f>
        <v>0</v>
      </c>
      <c r="AI36" s="17">
        <f>IF(G34="AL1",1,0)</f>
        <v>0</v>
      </c>
      <c r="AJ36" s="17" t="b">
        <f>IF(AND(K34="",L34=""),TRUE,FALSE)</f>
        <v>1</v>
      </c>
      <c r="AK36" s="17" t="b">
        <f>IF(AND(K35="",L35=""),TRUE,FALSE)</f>
        <v>1</v>
      </c>
      <c r="AL36" s="17"/>
      <c r="AM36" s="17">
        <f t="shared" si="0"/>
        <v>4</v>
      </c>
      <c r="AN36" s="17" t="b">
        <f>IF((E36=" "),TRUE,FALSE)</f>
        <v>1</v>
      </c>
      <c r="AO36" s="17">
        <f t="shared" si="1"/>
        <v>0</v>
      </c>
      <c r="AP36" s="17">
        <f t="shared" si="2"/>
        <v>0</v>
      </c>
      <c r="AQ36" s="17">
        <f t="shared" si="3"/>
        <v>0</v>
      </c>
      <c r="AR36" s="17">
        <f t="shared" si="4"/>
        <v>0</v>
      </c>
      <c r="AT36" s="17">
        <f>IF(G35="AL5",5,0)</f>
        <v>0</v>
      </c>
      <c r="AU36" s="17">
        <f>IF(G35="AL4",4,0)</f>
        <v>0</v>
      </c>
      <c r="AV36" s="17">
        <f>IF(G35="AL3",3,0)</f>
        <v>3</v>
      </c>
      <c r="AW36" s="17">
        <f>IF(G35="AL2",2,0)</f>
        <v>0</v>
      </c>
      <c r="AX36" s="17">
        <f>IF(G35="AL1",1,0)</f>
        <v>0</v>
      </c>
    </row>
    <row r="37" spans="4:50" ht="95" customHeight="1">
      <c r="D37" s="5" t="s">
        <v>606</v>
      </c>
      <c r="E37" s="405" t="s">
        <v>608</v>
      </c>
      <c r="G37" s="208" t="s">
        <v>204</v>
      </c>
      <c r="H37" s="108" t="str">
        <f>VLOOKUP(G37,$BA$5:$BR$11,11)</f>
        <v>Adequately defined procedures</v>
      </c>
      <c r="I37" s="209" t="s">
        <v>1066</v>
      </c>
      <c r="J37" s="209"/>
      <c r="K37" s="209"/>
      <c r="L37" s="213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T37" s="17"/>
      <c r="AU37" s="17"/>
      <c r="AV37" s="17"/>
      <c r="AW37" s="17"/>
      <c r="AX37" s="17"/>
    </row>
    <row r="38" spans="4:50" ht="95" customHeight="1">
      <c r="E38" s="405"/>
      <c r="G38" s="214" t="s">
        <v>204</v>
      </c>
      <c r="H38" s="196" t="str">
        <f>VLOOKUP(G38,$BA$5:$BR$11,11)</f>
        <v>Adequately defined procedures</v>
      </c>
      <c r="I38" s="211"/>
      <c r="J38" s="211"/>
      <c r="K38" s="211"/>
      <c r="L38" s="212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T38" s="17"/>
      <c r="AU38" s="17"/>
      <c r="AV38" s="17"/>
      <c r="AW38" s="17"/>
      <c r="AX38" s="17"/>
    </row>
    <row r="39" spans="4:50">
      <c r="E39" s="402" t="str">
        <f>IF(AND(I37="",J37="",K37="",L37=""),"INPUT ERROR! Please provide remarks"," ")</f>
        <v xml:space="preserve"> </v>
      </c>
      <c r="F39" s="402"/>
      <c r="G39" s="402"/>
      <c r="H39" s="402"/>
      <c r="I39" s="402"/>
      <c r="J39" s="402"/>
      <c r="K39" s="402"/>
      <c r="L39" s="402"/>
      <c r="AD39" s="17" t="b">
        <f>IF(G37="",FALSE,TRUE)</f>
        <v>1</v>
      </c>
      <c r="AE39" s="17">
        <f>IF(G37="AL5",5,0)</f>
        <v>0</v>
      </c>
      <c r="AF39" s="17">
        <f>IF(G37="AL4",4,0)</f>
        <v>0</v>
      </c>
      <c r="AG39" s="17">
        <f>IF(G37="AL3",3,0)</f>
        <v>3</v>
      </c>
      <c r="AH39" s="17">
        <f>IF(G37="AL2",2,0)</f>
        <v>0</v>
      </c>
      <c r="AI39" s="17">
        <f>IF(G37="AL1",1,0)</f>
        <v>0</v>
      </c>
      <c r="AJ39" s="17" t="b">
        <f>IF(AND(K37="",L37=""),TRUE,FALSE)</f>
        <v>1</v>
      </c>
      <c r="AK39" s="17" t="b">
        <f>IF(AND(K38="",L38=""),TRUE,FALSE)</f>
        <v>1</v>
      </c>
      <c r="AL39" s="17"/>
      <c r="AM39" s="17">
        <f t="shared" si="0"/>
        <v>4</v>
      </c>
      <c r="AN39" s="17" t="b">
        <f>IF((E39=" "),TRUE,FALSE)</f>
        <v>1</v>
      </c>
      <c r="AO39" s="17">
        <f t="shared" si="1"/>
        <v>0</v>
      </c>
      <c r="AP39" s="17">
        <f t="shared" si="2"/>
        <v>0</v>
      </c>
      <c r="AQ39" s="17">
        <f t="shared" si="3"/>
        <v>0</v>
      </c>
      <c r="AR39" s="17">
        <f t="shared" si="4"/>
        <v>0</v>
      </c>
      <c r="AT39" s="17">
        <f>IF(G38="AL5",5,0)</f>
        <v>0</v>
      </c>
      <c r="AU39" s="17">
        <f>IF(G38="AL4",4,0)</f>
        <v>0</v>
      </c>
      <c r="AV39" s="17">
        <f>IF(G38="AL3",3,0)</f>
        <v>3</v>
      </c>
      <c r="AW39" s="17">
        <f>IF(G38="AL2",2,0)</f>
        <v>0</v>
      </c>
      <c r="AX39" s="17">
        <f>IF(G38="AL1",1,0)</f>
        <v>0</v>
      </c>
    </row>
    <row r="40" spans="4:50">
      <c r="AD40" s="13"/>
      <c r="AE40" s="13"/>
      <c r="AF40" s="13"/>
      <c r="AG40" s="13"/>
      <c r="AH40" s="13"/>
      <c r="AI40" s="13"/>
      <c r="AJ40" s="17"/>
      <c r="AK40" s="13"/>
      <c r="AL40" s="13"/>
      <c r="AM40" s="13"/>
      <c r="AN40" s="13"/>
      <c r="AO40" s="13"/>
      <c r="AP40" s="13"/>
      <c r="AQ40" s="13"/>
      <c r="AR40" s="13"/>
      <c r="AT40" s="13"/>
      <c r="AU40" s="13"/>
      <c r="AV40" s="13"/>
      <c r="AW40" s="13"/>
      <c r="AX40" s="13"/>
    </row>
    <row r="41" spans="4:50">
      <c r="AD41" s="13"/>
      <c r="AE41" s="13"/>
      <c r="AF41" s="13"/>
      <c r="AG41" s="13"/>
      <c r="AH41" s="13"/>
      <c r="AI41" s="13"/>
      <c r="AJ41" s="17"/>
      <c r="AK41" s="13"/>
      <c r="AL41" s="13"/>
      <c r="AM41" s="13"/>
      <c r="AN41" s="13"/>
      <c r="AO41" s="13"/>
      <c r="AP41" s="13"/>
      <c r="AQ41" s="13"/>
      <c r="AR41" s="13"/>
      <c r="AT41" s="13"/>
      <c r="AU41" s="13"/>
      <c r="AV41" s="13"/>
      <c r="AW41" s="13"/>
      <c r="AX41" s="13"/>
    </row>
    <row r="42" spans="4:50">
      <c r="AD42" s="13"/>
      <c r="AE42" s="13"/>
      <c r="AF42" s="13"/>
      <c r="AG42" s="13"/>
      <c r="AH42" s="13"/>
      <c r="AI42" s="13"/>
      <c r="AJ42" s="17"/>
      <c r="AK42" s="13"/>
      <c r="AL42" s="13"/>
      <c r="AM42" s="13"/>
      <c r="AN42" s="13"/>
      <c r="AO42" s="13"/>
      <c r="AP42" s="13"/>
      <c r="AQ42" s="13"/>
      <c r="AR42" s="13"/>
      <c r="AT42" s="13"/>
      <c r="AU42" s="13"/>
      <c r="AV42" s="13"/>
      <c r="AW42" s="13"/>
      <c r="AX42" s="13"/>
    </row>
    <row r="43" spans="4:50"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T43" s="17"/>
      <c r="AU43" s="17"/>
      <c r="AV43" s="17"/>
      <c r="AW43" s="17"/>
      <c r="AX43" s="17"/>
    </row>
    <row r="44" spans="4:50">
      <c r="AD44" s="13"/>
      <c r="AE44" s="13"/>
      <c r="AF44" s="13"/>
      <c r="AG44" s="13"/>
      <c r="AH44" s="13"/>
      <c r="AI44" s="13"/>
      <c r="AJ44" s="17"/>
      <c r="AK44" s="13"/>
      <c r="AL44" s="13"/>
      <c r="AM44" s="13"/>
      <c r="AN44" s="13"/>
      <c r="AO44" s="13"/>
      <c r="AP44" s="13"/>
      <c r="AQ44" s="13"/>
      <c r="AR44" s="13"/>
      <c r="AT44" s="13"/>
      <c r="AU44" s="13"/>
      <c r="AV44" s="13"/>
      <c r="AW44" s="13"/>
      <c r="AX44" s="13"/>
    </row>
    <row r="45" spans="4:50"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T45" s="17"/>
      <c r="AU45" s="17"/>
      <c r="AV45" s="17"/>
      <c r="AW45" s="17"/>
      <c r="AX45" s="17"/>
    </row>
    <row r="46" spans="4:50">
      <c r="AD46" s="13"/>
      <c r="AE46" s="13"/>
      <c r="AF46" s="13"/>
      <c r="AG46" s="13"/>
      <c r="AH46" s="13"/>
      <c r="AI46" s="13"/>
      <c r="AJ46" s="17"/>
      <c r="AK46" s="13"/>
      <c r="AL46" s="13"/>
      <c r="AM46" s="13"/>
      <c r="AN46" s="13"/>
      <c r="AO46" s="13"/>
      <c r="AP46" s="13"/>
      <c r="AQ46" s="13"/>
      <c r="AR46" s="13"/>
      <c r="AT46" s="13"/>
      <c r="AU46" s="13"/>
      <c r="AV46" s="13"/>
      <c r="AW46" s="13"/>
      <c r="AX46" s="13"/>
    </row>
    <row r="47" spans="4:50"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T47" s="17"/>
      <c r="AU47" s="17"/>
      <c r="AV47" s="17"/>
      <c r="AW47" s="17"/>
      <c r="AX47" s="17"/>
    </row>
    <row r="48" spans="4:50"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T48" s="13"/>
      <c r="AU48" s="13"/>
      <c r="AV48" s="13"/>
      <c r="AW48" s="13"/>
      <c r="AX48" s="13"/>
    </row>
    <row r="49" spans="30:50"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T49" s="17"/>
      <c r="AU49" s="17"/>
      <c r="AV49" s="17"/>
      <c r="AW49" s="17"/>
      <c r="AX49" s="17"/>
    </row>
    <row r="50" spans="30:50"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T50" s="13"/>
      <c r="AU50" s="13"/>
      <c r="AV50" s="13"/>
      <c r="AW50" s="13"/>
      <c r="AX50" s="13"/>
    </row>
    <row r="51" spans="30:50"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T51" s="17"/>
      <c r="AU51" s="17"/>
      <c r="AV51" s="17"/>
      <c r="AW51" s="17"/>
      <c r="AX51" s="17"/>
    </row>
    <row r="52" spans="30:50"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T52" s="13"/>
      <c r="AU52" s="13"/>
      <c r="AV52" s="13"/>
      <c r="AW52" s="13"/>
      <c r="AX52" s="13"/>
    </row>
    <row r="53" spans="30:50"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T53" s="17"/>
      <c r="AU53" s="17"/>
      <c r="AV53" s="17"/>
      <c r="AW53" s="17"/>
      <c r="AX53" s="17"/>
    </row>
    <row r="54" spans="30:50"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T54" s="13"/>
      <c r="AU54" s="13"/>
      <c r="AV54" s="13"/>
      <c r="AW54" s="13"/>
      <c r="AX54" s="13"/>
    </row>
    <row r="55" spans="30:50"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T55" s="13"/>
      <c r="AU55" s="13"/>
      <c r="AV55" s="13"/>
      <c r="AW55" s="13"/>
      <c r="AX55" s="13"/>
    </row>
    <row r="56" spans="30:50">
      <c r="AD56" s="18" t="b">
        <f>IF(AND(AD8:AD53,AN8:AN53),TRUE,FALSE)</f>
        <v>1</v>
      </c>
      <c r="AE56" s="13"/>
      <c r="AF56" s="13"/>
      <c r="AG56" s="13"/>
      <c r="AH56" s="13"/>
      <c r="AI56" s="13"/>
      <c r="AJ56" s="13" t="b">
        <f>IF(AND(AJ8:AJ54),TRUE,FALSE)</f>
        <v>1</v>
      </c>
      <c r="AK56" s="13" t="b">
        <f>IF(AND(AK8:AK54),TRUE,FALSE)</f>
        <v>1</v>
      </c>
      <c r="AL56" s="13"/>
      <c r="AM56" s="13"/>
      <c r="AN56" s="13"/>
      <c r="AO56" s="13"/>
      <c r="AP56" s="13"/>
      <c r="AQ56" s="13"/>
      <c r="AR56" s="13"/>
      <c r="AT56" s="13"/>
      <c r="AU56" s="13"/>
      <c r="AV56" s="13"/>
      <c r="AW56" s="13"/>
      <c r="AX56" s="13"/>
    </row>
    <row r="57" spans="30:50">
      <c r="AD57" s="18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T57" s="13"/>
      <c r="AU57" s="13"/>
      <c r="AV57" s="13"/>
      <c r="AW57" s="13"/>
      <c r="AX57" s="13"/>
    </row>
    <row r="58" spans="30:50">
      <c r="AD58" s="19">
        <f>COUNTA(AD8:AD53)</f>
        <v>10</v>
      </c>
      <c r="AE58" s="19">
        <f>COUNTIF(AE8:AE53,5)</f>
        <v>0</v>
      </c>
      <c r="AF58" s="19">
        <f>COUNTIF(AF8:AF53,4)</f>
        <v>0</v>
      </c>
      <c r="AG58" s="19">
        <f>COUNTIF(AG8:AG53,3)</f>
        <v>10</v>
      </c>
      <c r="AH58" s="19">
        <f>COUNTIF(AH8:AH53,2)</f>
        <v>0</v>
      </c>
      <c r="AI58" s="19">
        <f>COUNTIF(AI8:AI53,1)</f>
        <v>0</v>
      </c>
      <c r="AJ58" s="13"/>
      <c r="AK58" s="13"/>
      <c r="AL58" s="13"/>
      <c r="AM58" s="13"/>
      <c r="AN58" s="13"/>
      <c r="AO58" s="13"/>
      <c r="AP58" s="13"/>
      <c r="AQ58" s="13"/>
      <c r="AR58" s="13"/>
      <c r="AT58" s="19">
        <f>COUNTIF(AT8:AT53,5)</f>
        <v>0</v>
      </c>
      <c r="AU58" s="19">
        <f>COUNTIF(AU8:AU53,4)</f>
        <v>0</v>
      </c>
      <c r="AV58" s="19">
        <f>COUNTIF(AV8:AV53,3)</f>
        <v>10</v>
      </c>
      <c r="AW58" s="19">
        <f>COUNTIF(AW8:AW53,2)</f>
        <v>0</v>
      </c>
      <c r="AX58" s="19">
        <f>COUNTIF(AX8:AX53,1)</f>
        <v>0</v>
      </c>
    </row>
    <row r="59" spans="30:50"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T59" s="13"/>
      <c r="AU59" s="13"/>
      <c r="AV59" s="13"/>
      <c r="AW59" s="13"/>
      <c r="AX59" s="13"/>
    </row>
    <row r="60" spans="30:50"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T60" s="13"/>
      <c r="AU60" s="13"/>
      <c r="AV60" s="13"/>
      <c r="AW60" s="13"/>
      <c r="AX60" s="13"/>
    </row>
    <row r="61" spans="30:50"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T61" s="13"/>
      <c r="AU61" s="13"/>
      <c r="AV61" s="13"/>
      <c r="AW61" s="13"/>
      <c r="AX61" s="13"/>
    </row>
    <row r="62" spans="30:50"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T62" s="13"/>
      <c r="AU62" s="13"/>
      <c r="AV62" s="13"/>
      <c r="AW62" s="13"/>
      <c r="AX62" s="13"/>
    </row>
    <row r="63" spans="30:50"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T63" s="13"/>
      <c r="AU63" s="13"/>
      <c r="AV63" s="13"/>
      <c r="AW63" s="13"/>
      <c r="AX63" s="13"/>
    </row>
    <row r="64" spans="30:50"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T64" s="13"/>
      <c r="AU64" s="13"/>
      <c r="AV64" s="13"/>
      <c r="AW64" s="13"/>
      <c r="AX64" s="13"/>
    </row>
    <row r="65" spans="30:50"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T65" s="13"/>
      <c r="AU65" s="13"/>
      <c r="AV65" s="13"/>
      <c r="AW65" s="13"/>
      <c r="AX65" s="13"/>
    </row>
    <row r="66" spans="30:50"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T66" s="13"/>
      <c r="AU66" s="13"/>
      <c r="AV66" s="13"/>
      <c r="AW66" s="13"/>
      <c r="AX66" s="13"/>
    </row>
    <row r="67" spans="30:50"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T67" s="13"/>
      <c r="AU67" s="13"/>
      <c r="AV67" s="13"/>
      <c r="AW67" s="13"/>
      <c r="AX67" s="13"/>
    </row>
    <row r="68" spans="30:50"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T68" s="13"/>
      <c r="AU68" s="13"/>
      <c r="AV68" s="13"/>
      <c r="AW68" s="13"/>
      <c r="AX68" s="13"/>
    </row>
    <row r="69" spans="30:50"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T69" s="13"/>
      <c r="AU69" s="13"/>
      <c r="AV69" s="13"/>
      <c r="AW69" s="13"/>
      <c r="AX69" s="13"/>
    </row>
    <row r="70" spans="30:50"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T70" s="13"/>
      <c r="AU70" s="13"/>
      <c r="AV70" s="13"/>
      <c r="AW70" s="13"/>
      <c r="AX70" s="13"/>
    </row>
    <row r="71" spans="30:50"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T71" s="13"/>
      <c r="AU71" s="13"/>
      <c r="AV71" s="13"/>
      <c r="AW71" s="13"/>
      <c r="AX71" s="13"/>
    </row>
    <row r="72" spans="30:50"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T72" s="13"/>
      <c r="AU72" s="13"/>
      <c r="AV72" s="13"/>
      <c r="AW72" s="13"/>
      <c r="AX72" s="13"/>
    </row>
    <row r="73" spans="30:50"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T73" s="13"/>
      <c r="AU73" s="13"/>
      <c r="AV73" s="13"/>
      <c r="AW73" s="13"/>
      <c r="AX73" s="13"/>
    </row>
    <row r="74" spans="30:50"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T74" s="13"/>
      <c r="AU74" s="13"/>
      <c r="AV74" s="13"/>
      <c r="AW74" s="13"/>
      <c r="AX74" s="13"/>
    </row>
    <row r="75" spans="30:50"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T75" s="13"/>
      <c r="AU75" s="13"/>
      <c r="AV75" s="13"/>
      <c r="AW75" s="13"/>
      <c r="AX75" s="13"/>
    </row>
    <row r="76" spans="30:50"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T76" s="13"/>
      <c r="AU76" s="13"/>
      <c r="AV76" s="13"/>
      <c r="AW76" s="13"/>
      <c r="AX76" s="13"/>
    </row>
    <row r="77" spans="30:50"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T77" s="13"/>
      <c r="AU77" s="13"/>
      <c r="AV77" s="13"/>
      <c r="AW77" s="13"/>
      <c r="AX77" s="13"/>
    </row>
    <row r="78" spans="30:50"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T78" s="13"/>
      <c r="AU78" s="13"/>
      <c r="AV78" s="13"/>
      <c r="AW78" s="13"/>
      <c r="AX78" s="13"/>
    </row>
    <row r="79" spans="30:50"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T79" s="13"/>
      <c r="AU79" s="13"/>
      <c r="AV79" s="13"/>
      <c r="AW79" s="13"/>
      <c r="AX79" s="13"/>
    </row>
    <row r="80" spans="30:50"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T80" s="13"/>
      <c r="AU80" s="13"/>
      <c r="AV80" s="13"/>
      <c r="AW80" s="13"/>
      <c r="AX80" s="13"/>
    </row>
    <row r="81" spans="30:50"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T81" s="13"/>
      <c r="AU81" s="13"/>
      <c r="AV81" s="13"/>
      <c r="AW81" s="13"/>
      <c r="AX81" s="13"/>
    </row>
    <row r="82" spans="30:50"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T82" s="13"/>
      <c r="AU82" s="13"/>
      <c r="AV82" s="13"/>
      <c r="AW82" s="13"/>
      <c r="AX82" s="13"/>
    </row>
    <row r="83" spans="30:50"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T83" s="13"/>
      <c r="AU83" s="13"/>
      <c r="AV83" s="13"/>
      <c r="AW83" s="13"/>
      <c r="AX83" s="13"/>
    </row>
    <row r="84" spans="30:50"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T84" s="13"/>
      <c r="AU84" s="13"/>
      <c r="AV84" s="13"/>
      <c r="AW84" s="13"/>
      <c r="AX84" s="13"/>
    </row>
    <row r="85" spans="30:50"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T85" s="13"/>
      <c r="AU85" s="13"/>
      <c r="AV85" s="13"/>
      <c r="AW85" s="13"/>
      <c r="AX85" s="13"/>
    </row>
    <row r="86" spans="30:50"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T86" s="13"/>
      <c r="AU86" s="13"/>
      <c r="AV86" s="13"/>
      <c r="AW86" s="13"/>
      <c r="AX86" s="13"/>
    </row>
    <row r="87" spans="30:50"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T87" s="13"/>
      <c r="AU87" s="13"/>
      <c r="AV87" s="13"/>
      <c r="AW87" s="13"/>
      <c r="AX87" s="13"/>
    </row>
    <row r="88" spans="30:50"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T88" s="13"/>
      <c r="AU88" s="13"/>
      <c r="AV88" s="13"/>
      <c r="AW88" s="13"/>
      <c r="AX88" s="13"/>
    </row>
    <row r="89" spans="30:50"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T89" s="13"/>
      <c r="AU89" s="13"/>
      <c r="AV89" s="13"/>
      <c r="AW89" s="13"/>
      <c r="AX89" s="13"/>
    </row>
    <row r="90" spans="30:50"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T90" s="13"/>
      <c r="AU90" s="13"/>
      <c r="AV90" s="13"/>
      <c r="AW90" s="13"/>
      <c r="AX90" s="13"/>
    </row>
    <row r="91" spans="30:50"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T91" s="13"/>
      <c r="AU91" s="13"/>
      <c r="AV91" s="13"/>
      <c r="AW91" s="13"/>
      <c r="AX91" s="13"/>
    </row>
    <row r="92" spans="30:50"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T92" s="13"/>
      <c r="AU92" s="13"/>
      <c r="AV92" s="13"/>
      <c r="AW92" s="13"/>
      <c r="AX92" s="13"/>
    </row>
    <row r="93" spans="30:50"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T93" s="13"/>
      <c r="AU93" s="13"/>
      <c r="AV93" s="13"/>
      <c r="AW93" s="13"/>
      <c r="AX93" s="13"/>
    </row>
    <row r="94" spans="30:50"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T94" s="13"/>
      <c r="AU94" s="13"/>
      <c r="AV94" s="13"/>
      <c r="AW94" s="13"/>
      <c r="AX94" s="13"/>
    </row>
    <row r="95" spans="30:50"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T95" s="13"/>
      <c r="AU95" s="13"/>
      <c r="AV95" s="13"/>
      <c r="AW95" s="13"/>
      <c r="AX95" s="13"/>
    </row>
    <row r="96" spans="30:50"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T96" s="13"/>
      <c r="AU96" s="13"/>
      <c r="AV96" s="13"/>
      <c r="AW96" s="13"/>
      <c r="AX96" s="13"/>
    </row>
    <row r="97" spans="30:50"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T97" s="13"/>
      <c r="AU97" s="13"/>
      <c r="AV97" s="13"/>
      <c r="AW97" s="13"/>
      <c r="AX97" s="13"/>
    </row>
    <row r="98" spans="30:50"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T98" s="13"/>
      <c r="AU98" s="13"/>
      <c r="AV98" s="13"/>
      <c r="AW98" s="13"/>
      <c r="AX98" s="13"/>
    </row>
    <row r="99" spans="30:50"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T99" s="13"/>
      <c r="AU99" s="13"/>
      <c r="AV99" s="13"/>
      <c r="AW99" s="13"/>
      <c r="AX99" s="13"/>
    </row>
    <row r="100" spans="30:50"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T100" s="13"/>
      <c r="AU100" s="13"/>
      <c r="AV100" s="13"/>
      <c r="AW100" s="13"/>
      <c r="AX100" s="13"/>
    </row>
    <row r="101" spans="30:50"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T101" s="13"/>
      <c r="AU101" s="13"/>
      <c r="AV101" s="13"/>
      <c r="AW101" s="13"/>
      <c r="AX101" s="13"/>
    </row>
    <row r="102" spans="30:50"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T102" s="13"/>
      <c r="AU102" s="13"/>
      <c r="AV102" s="13"/>
      <c r="AW102" s="13"/>
      <c r="AX102" s="13"/>
    </row>
    <row r="103" spans="30:50"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T103" s="13"/>
      <c r="AU103" s="13"/>
      <c r="AV103" s="13"/>
      <c r="AW103" s="13"/>
      <c r="AX103" s="13"/>
    </row>
    <row r="104" spans="30:50"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T104" s="13"/>
      <c r="AU104" s="13"/>
      <c r="AV104" s="13"/>
      <c r="AW104" s="13"/>
      <c r="AX104" s="13"/>
    </row>
    <row r="105" spans="30:50"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T105" s="13"/>
      <c r="AU105" s="13"/>
      <c r="AV105" s="13"/>
      <c r="AW105" s="13"/>
      <c r="AX105" s="13"/>
    </row>
    <row r="106" spans="30:50"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T106" s="13"/>
      <c r="AU106" s="13"/>
      <c r="AV106" s="13"/>
      <c r="AW106" s="13"/>
      <c r="AX106" s="13"/>
    </row>
    <row r="107" spans="30:50"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T107" s="13"/>
      <c r="AU107" s="13"/>
      <c r="AV107" s="13"/>
      <c r="AW107" s="13"/>
      <c r="AX107" s="13"/>
    </row>
    <row r="108" spans="30:50"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T108" s="13"/>
      <c r="AU108" s="13"/>
      <c r="AV108" s="13"/>
      <c r="AW108" s="13"/>
      <c r="AX108" s="13"/>
    </row>
    <row r="109" spans="30:50"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T109" s="13"/>
      <c r="AU109" s="13"/>
      <c r="AV109" s="13"/>
      <c r="AW109" s="13"/>
      <c r="AX109" s="13"/>
    </row>
    <row r="110" spans="30:50"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T110" s="13"/>
      <c r="AU110" s="13"/>
      <c r="AV110" s="13"/>
      <c r="AW110" s="13"/>
      <c r="AX110" s="13"/>
    </row>
    <row r="111" spans="30:50"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T111" s="13"/>
      <c r="AU111" s="13"/>
      <c r="AV111" s="13"/>
      <c r="AW111" s="13"/>
      <c r="AX111" s="13"/>
    </row>
    <row r="112" spans="30:50"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T112" s="13"/>
      <c r="AU112" s="13"/>
      <c r="AV112" s="13"/>
      <c r="AW112" s="13"/>
      <c r="AX112" s="13"/>
    </row>
    <row r="113" spans="30:50"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T113" s="13"/>
      <c r="AU113" s="13"/>
      <c r="AV113" s="13"/>
      <c r="AW113" s="13"/>
      <c r="AX113" s="13"/>
    </row>
    <row r="114" spans="30:50"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T114" s="13"/>
      <c r="AU114" s="13"/>
      <c r="AV114" s="13"/>
      <c r="AW114" s="13"/>
      <c r="AX114" s="13"/>
    </row>
    <row r="115" spans="30:50"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T115" s="13"/>
      <c r="AU115" s="13"/>
      <c r="AV115" s="13"/>
      <c r="AW115" s="13"/>
      <c r="AX115" s="13"/>
    </row>
    <row r="116" spans="30:50"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T116" s="13"/>
      <c r="AU116" s="13"/>
      <c r="AV116" s="13"/>
      <c r="AW116" s="13"/>
      <c r="AX116" s="13"/>
    </row>
    <row r="117" spans="30:50"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T117" s="13"/>
      <c r="AU117" s="13"/>
      <c r="AV117" s="13"/>
      <c r="AW117" s="13"/>
      <c r="AX117" s="13"/>
    </row>
    <row r="118" spans="30:50"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T118" s="13"/>
      <c r="AU118" s="13"/>
      <c r="AV118" s="13"/>
      <c r="AW118" s="13"/>
      <c r="AX118" s="13"/>
    </row>
    <row r="119" spans="30:50"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T119" s="13"/>
      <c r="AU119" s="13"/>
      <c r="AV119" s="13"/>
      <c r="AW119" s="13"/>
      <c r="AX119" s="13"/>
    </row>
    <row r="120" spans="30:50"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T120" s="13"/>
      <c r="AU120" s="13"/>
      <c r="AV120" s="13"/>
      <c r="AW120" s="13"/>
      <c r="AX120" s="13"/>
    </row>
    <row r="121" spans="30:50"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T121" s="13"/>
      <c r="AU121" s="13"/>
      <c r="AV121" s="13"/>
      <c r="AW121" s="13"/>
      <c r="AX121" s="13"/>
    </row>
    <row r="122" spans="30:50"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T122" s="13"/>
      <c r="AU122" s="13"/>
      <c r="AV122" s="13"/>
      <c r="AW122" s="13"/>
      <c r="AX122" s="13"/>
    </row>
    <row r="123" spans="30:50"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T123" s="13"/>
      <c r="AU123" s="13"/>
      <c r="AV123" s="13"/>
      <c r="AW123" s="13"/>
      <c r="AX123" s="13"/>
    </row>
    <row r="124" spans="30:50"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T124" s="13"/>
      <c r="AU124" s="13"/>
      <c r="AV124" s="13"/>
      <c r="AW124" s="13"/>
      <c r="AX124" s="13"/>
    </row>
    <row r="125" spans="30:50"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T125" s="13"/>
      <c r="AU125" s="13"/>
      <c r="AV125" s="13"/>
      <c r="AW125" s="13"/>
      <c r="AX125" s="13"/>
    </row>
    <row r="126" spans="30:50"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T126" s="13"/>
      <c r="AU126" s="13"/>
      <c r="AV126" s="13"/>
      <c r="AW126" s="13"/>
      <c r="AX126" s="13"/>
    </row>
    <row r="127" spans="30:50"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T127" s="13"/>
      <c r="AU127" s="13"/>
      <c r="AV127" s="13"/>
      <c r="AW127" s="13"/>
      <c r="AX127" s="13"/>
    </row>
    <row r="128" spans="30:50"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T128" s="13"/>
      <c r="AU128" s="13"/>
      <c r="AV128" s="13"/>
      <c r="AW128" s="13"/>
      <c r="AX128" s="13"/>
    </row>
    <row r="129" spans="30:50"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T129" s="13"/>
      <c r="AU129" s="13"/>
      <c r="AV129" s="13"/>
      <c r="AW129" s="13"/>
      <c r="AX129" s="13"/>
    </row>
    <row r="130" spans="30:50"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T130" s="13"/>
      <c r="AU130" s="13"/>
      <c r="AV130" s="13"/>
      <c r="AW130" s="13"/>
      <c r="AX130" s="13"/>
    </row>
    <row r="131" spans="30:50"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T131" s="13"/>
      <c r="AU131" s="13"/>
      <c r="AV131" s="13"/>
      <c r="AW131" s="13"/>
      <c r="AX131" s="13"/>
    </row>
    <row r="132" spans="30:50"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T132" s="13"/>
      <c r="AU132" s="13"/>
      <c r="AV132" s="13"/>
      <c r="AW132" s="13"/>
      <c r="AX132" s="13"/>
    </row>
    <row r="133" spans="30:50"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T133" s="13"/>
      <c r="AU133" s="13"/>
      <c r="AV133" s="13"/>
      <c r="AW133" s="13"/>
      <c r="AX133" s="13"/>
    </row>
    <row r="134" spans="30:50"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T134" s="13"/>
      <c r="AU134" s="13"/>
      <c r="AV134" s="13"/>
      <c r="AW134" s="13"/>
      <c r="AX134" s="13"/>
    </row>
    <row r="135" spans="30:50"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T135" s="13"/>
      <c r="AU135" s="13"/>
      <c r="AV135" s="13"/>
      <c r="AW135" s="13"/>
      <c r="AX135" s="13"/>
    </row>
    <row r="136" spans="30:50"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T136" s="13"/>
      <c r="AU136" s="13"/>
      <c r="AV136" s="13"/>
      <c r="AW136" s="13"/>
      <c r="AX136" s="13"/>
    </row>
    <row r="137" spans="30:50"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T137" s="13"/>
      <c r="AU137" s="13"/>
      <c r="AV137" s="13"/>
      <c r="AW137" s="13"/>
      <c r="AX137" s="13"/>
    </row>
    <row r="138" spans="30:50"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T138" s="13"/>
      <c r="AU138" s="13"/>
      <c r="AV138" s="13"/>
      <c r="AW138" s="13"/>
      <c r="AX138" s="13"/>
    </row>
    <row r="139" spans="30:50"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T139" s="13"/>
      <c r="AU139" s="13"/>
      <c r="AV139" s="13"/>
      <c r="AW139" s="13"/>
      <c r="AX139" s="13"/>
    </row>
    <row r="140" spans="30:50"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T140" s="13"/>
      <c r="AU140" s="13"/>
      <c r="AV140" s="13"/>
      <c r="AW140" s="13"/>
      <c r="AX140" s="13"/>
    </row>
    <row r="141" spans="30:50"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T141" s="13"/>
      <c r="AU141" s="13"/>
      <c r="AV141" s="13"/>
      <c r="AW141" s="13"/>
      <c r="AX141" s="13"/>
    </row>
    <row r="142" spans="30:50"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T142" s="13"/>
      <c r="AU142" s="13"/>
      <c r="AV142" s="13"/>
      <c r="AW142" s="13"/>
      <c r="AX142" s="13"/>
    </row>
    <row r="143" spans="30:50"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T143" s="13"/>
      <c r="AU143" s="13"/>
      <c r="AV143" s="13"/>
      <c r="AW143" s="13"/>
      <c r="AX143" s="13"/>
    </row>
    <row r="144" spans="30:50"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T144" s="13"/>
      <c r="AU144" s="13"/>
      <c r="AV144" s="13"/>
      <c r="AW144" s="13"/>
      <c r="AX144" s="13"/>
    </row>
    <row r="145" spans="30:50"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T145" s="13"/>
      <c r="AU145" s="13"/>
      <c r="AV145" s="13"/>
      <c r="AW145" s="13"/>
      <c r="AX145" s="13"/>
    </row>
    <row r="146" spans="30:50"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  <c r="AR146" s="13"/>
      <c r="AT146" s="13"/>
      <c r="AU146" s="13"/>
      <c r="AV146" s="13"/>
      <c r="AW146" s="13"/>
      <c r="AX146" s="13"/>
    </row>
    <row r="147" spans="30:50"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  <c r="AT147" s="13"/>
      <c r="AU147" s="13"/>
      <c r="AV147" s="13"/>
      <c r="AW147" s="13"/>
      <c r="AX147" s="13"/>
    </row>
    <row r="148" spans="30:50"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T148" s="13"/>
      <c r="AU148" s="13"/>
      <c r="AV148" s="13"/>
      <c r="AW148" s="13"/>
      <c r="AX148" s="13"/>
    </row>
    <row r="149" spans="30:50"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T149" s="13"/>
      <c r="AU149" s="13"/>
      <c r="AV149" s="13"/>
      <c r="AW149" s="13"/>
      <c r="AX149" s="13"/>
    </row>
    <row r="150" spans="30:50"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T150" s="13"/>
      <c r="AU150" s="13"/>
      <c r="AV150" s="13"/>
      <c r="AW150" s="13"/>
      <c r="AX150" s="13"/>
    </row>
    <row r="151" spans="30:50"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  <c r="AR151" s="13"/>
      <c r="AT151" s="13"/>
      <c r="AU151" s="13"/>
      <c r="AV151" s="13"/>
      <c r="AW151" s="13"/>
      <c r="AX151" s="13"/>
    </row>
    <row r="152" spans="30:50"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T152" s="13"/>
      <c r="AU152" s="13"/>
      <c r="AV152" s="13"/>
      <c r="AW152" s="13"/>
      <c r="AX152" s="13"/>
    </row>
    <row r="153" spans="30:50"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T153" s="13"/>
      <c r="AU153" s="13"/>
      <c r="AV153" s="13"/>
      <c r="AW153" s="13"/>
      <c r="AX153" s="13"/>
    </row>
    <row r="154" spans="30:50"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T154" s="13"/>
      <c r="AU154" s="13"/>
      <c r="AV154" s="13"/>
      <c r="AW154" s="13"/>
      <c r="AX154" s="13"/>
    </row>
    <row r="155" spans="30:50"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T155" s="13"/>
      <c r="AU155" s="13"/>
      <c r="AV155" s="13"/>
      <c r="AW155" s="13"/>
      <c r="AX155" s="13"/>
    </row>
    <row r="156" spans="30:50"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  <c r="AT156" s="13"/>
      <c r="AU156" s="13"/>
      <c r="AV156" s="13"/>
      <c r="AW156" s="13"/>
      <c r="AX156" s="13"/>
    </row>
    <row r="157" spans="30:50"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  <c r="AR157" s="13"/>
      <c r="AT157" s="13"/>
      <c r="AU157" s="13"/>
      <c r="AV157" s="13"/>
      <c r="AW157" s="13"/>
      <c r="AX157" s="13"/>
    </row>
    <row r="158" spans="30:50"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T158" s="13"/>
      <c r="AU158" s="13"/>
      <c r="AV158" s="13"/>
      <c r="AW158" s="13"/>
      <c r="AX158" s="13"/>
    </row>
    <row r="159" spans="30:50"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T159" s="13"/>
      <c r="AU159" s="13"/>
      <c r="AV159" s="13"/>
      <c r="AW159" s="13"/>
      <c r="AX159" s="13"/>
    </row>
    <row r="160" spans="30:50"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T160" s="13"/>
      <c r="AU160" s="13"/>
      <c r="AV160" s="13"/>
      <c r="AW160" s="13"/>
      <c r="AX160" s="13"/>
    </row>
    <row r="161" spans="30:50"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  <c r="AT161" s="13"/>
      <c r="AU161" s="13"/>
      <c r="AV161" s="13"/>
      <c r="AW161" s="13"/>
      <c r="AX161" s="13"/>
    </row>
    <row r="162" spans="30:50"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  <c r="AT162" s="13"/>
      <c r="AU162" s="13"/>
      <c r="AV162" s="13"/>
      <c r="AW162" s="13"/>
      <c r="AX162" s="13"/>
    </row>
    <row r="163" spans="30:50"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T163" s="13"/>
      <c r="AU163" s="13"/>
      <c r="AV163" s="13"/>
      <c r="AW163" s="13"/>
      <c r="AX163" s="13"/>
    </row>
    <row r="164" spans="30:50"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T164" s="13"/>
      <c r="AU164" s="13"/>
      <c r="AV164" s="13"/>
      <c r="AW164" s="13"/>
      <c r="AX164" s="13"/>
    </row>
    <row r="165" spans="30:50"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T165" s="13"/>
      <c r="AU165" s="13"/>
      <c r="AV165" s="13"/>
      <c r="AW165" s="13"/>
      <c r="AX165" s="13"/>
    </row>
    <row r="166" spans="30:50"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T166" s="13"/>
      <c r="AU166" s="13"/>
      <c r="AV166" s="13"/>
      <c r="AW166" s="13"/>
      <c r="AX166" s="13"/>
    </row>
    <row r="167" spans="30:50"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13"/>
      <c r="AT167" s="13"/>
      <c r="AU167" s="13"/>
      <c r="AV167" s="13"/>
      <c r="AW167" s="13"/>
      <c r="AX167" s="13"/>
    </row>
    <row r="168" spans="30:50"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T168" s="13"/>
      <c r="AU168" s="13"/>
      <c r="AV168" s="13"/>
      <c r="AW168" s="13"/>
      <c r="AX168" s="13"/>
    </row>
    <row r="169" spans="30:50"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T169" s="13"/>
      <c r="AU169" s="13"/>
      <c r="AV169" s="13"/>
      <c r="AW169" s="13"/>
      <c r="AX169" s="13"/>
    </row>
    <row r="170" spans="30:50"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  <c r="AR170" s="13"/>
      <c r="AT170" s="13"/>
      <c r="AU170" s="13"/>
      <c r="AV170" s="13"/>
      <c r="AW170" s="13"/>
      <c r="AX170" s="13"/>
    </row>
    <row r="171" spans="30:50"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/>
      <c r="AT171" s="13"/>
      <c r="AU171" s="13"/>
      <c r="AV171" s="13"/>
      <c r="AW171" s="13"/>
      <c r="AX171" s="13"/>
    </row>
    <row r="172" spans="30:50"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  <c r="AR172" s="13"/>
      <c r="AT172" s="13"/>
      <c r="AU172" s="13"/>
      <c r="AV172" s="13"/>
      <c r="AW172" s="13"/>
      <c r="AX172" s="13"/>
    </row>
    <row r="173" spans="30:50"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  <c r="AT173" s="13"/>
      <c r="AU173" s="13"/>
      <c r="AV173" s="13"/>
      <c r="AW173" s="13"/>
      <c r="AX173" s="13"/>
    </row>
    <row r="174" spans="30:50"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13"/>
      <c r="AT174" s="13"/>
      <c r="AU174" s="13"/>
      <c r="AV174" s="13"/>
      <c r="AW174" s="13"/>
      <c r="AX174" s="13"/>
    </row>
    <row r="175" spans="30:50"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T175" s="13"/>
      <c r="AU175" s="13"/>
      <c r="AV175" s="13"/>
      <c r="AW175" s="13"/>
      <c r="AX175" s="13"/>
    </row>
    <row r="176" spans="30:50"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T176" s="13"/>
      <c r="AU176" s="13"/>
      <c r="AV176" s="13"/>
      <c r="AW176" s="13"/>
      <c r="AX176" s="13"/>
    </row>
    <row r="177" spans="30:50"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  <c r="AQ177" s="13"/>
      <c r="AR177" s="13"/>
      <c r="AT177" s="13"/>
      <c r="AU177" s="13"/>
      <c r="AV177" s="13"/>
      <c r="AW177" s="13"/>
      <c r="AX177" s="13"/>
    </row>
    <row r="178" spans="30:50"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13"/>
      <c r="AR178" s="13"/>
      <c r="AT178" s="13"/>
      <c r="AU178" s="13"/>
      <c r="AV178" s="13"/>
      <c r="AW178" s="13"/>
      <c r="AX178" s="13"/>
    </row>
    <row r="179" spans="30:50"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13"/>
      <c r="AT179" s="13"/>
      <c r="AU179" s="13"/>
      <c r="AV179" s="13"/>
      <c r="AW179" s="13"/>
      <c r="AX179" s="13"/>
    </row>
    <row r="180" spans="30:50"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  <c r="AR180" s="13"/>
      <c r="AT180" s="13"/>
      <c r="AU180" s="13"/>
      <c r="AV180" s="13"/>
      <c r="AW180" s="13"/>
      <c r="AX180" s="13"/>
    </row>
    <row r="181" spans="30:50"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  <c r="AQ181" s="13"/>
      <c r="AR181" s="13"/>
      <c r="AT181" s="13"/>
      <c r="AU181" s="13"/>
      <c r="AV181" s="13"/>
      <c r="AW181" s="13"/>
      <c r="AX181" s="13"/>
    </row>
    <row r="182" spans="30:50"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  <c r="AR182" s="13"/>
      <c r="AT182" s="13"/>
      <c r="AU182" s="13"/>
      <c r="AV182" s="13"/>
      <c r="AW182" s="13"/>
      <c r="AX182" s="13"/>
    </row>
    <row r="183" spans="30:50"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  <c r="AR183" s="13"/>
      <c r="AT183" s="13"/>
      <c r="AU183" s="13"/>
      <c r="AV183" s="13"/>
      <c r="AW183" s="13"/>
      <c r="AX183" s="13"/>
    </row>
    <row r="184" spans="30:50"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  <c r="AR184" s="13"/>
      <c r="AT184" s="13"/>
      <c r="AU184" s="13"/>
      <c r="AV184" s="13"/>
      <c r="AW184" s="13"/>
      <c r="AX184" s="13"/>
    </row>
    <row r="185" spans="30:50"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  <c r="AR185" s="13"/>
      <c r="AT185" s="13"/>
      <c r="AU185" s="13"/>
      <c r="AV185" s="13"/>
      <c r="AW185" s="13"/>
      <c r="AX185" s="13"/>
    </row>
    <row r="186" spans="30:50"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  <c r="AR186" s="13"/>
      <c r="AT186" s="13"/>
      <c r="AU186" s="13"/>
      <c r="AV186" s="13"/>
      <c r="AW186" s="13"/>
      <c r="AX186" s="13"/>
    </row>
    <row r="187" spans="30:50"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  <c r="AQ187" s="13"/>
      <c r="AR187" s="13"/>
      <c r="AT187" s="13"/>
      <c r="AU187" s="13"/>
      <c r="AV187" s="13"/>
      <c r="AW187" s="13"/>
      <c r="AX187" s="13"/>
    </row>
    <row r="188" spans="30:50"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3"/>
      <c r="AT188" s="13"/>
      <c r="AU188" s="13"/>
      <c r="AV188" s="13"/>
      <c r="AW188" s="13"/>
      <c r="AX188" s="13"/>
    </row>
    <row r="189" spans="30:50"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  <c r="AQ189" s="13"/>
      <c r="AR189" s="13"/>
      <c r="AT189" s="13"/>
      <c r="AU189" s="13"/>
      <c r="AV189" s="13"/>
      <c r="AW189" s="13"/>
      <c r="AX189" s="13"/>
    </row>
    <row r="190" spans="30:50"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  <c r="AR190" s="13"/>
      <c r="AT190" s="13"/>
      <c r="AU190" s="13"/>
      <c r="AV190" s="13"/>
      <c r="AW190" s="13"/>
      <c r="AX190" s="13"/>
    </row>
    <row r="191" spans="30:50"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  <c r="AR191" s="13"/>
      <c r="AT191" s="13"/>
      <c r="AU191" s="13"/>
      <c r="AV191" s="13"/>
      <c r="AW191" s="13"/>
      <c r="AX191" s="13"/>
    </row>
    <row r="192" spans="30:50"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  <c r="AQ192" s="13"/>
      <c r="AR192" s="13"/>
      <c r="AT192" s="13"/>
      <c r="AU192" s="13"/>
      <c r="AV192" s="13"/>
      <c r="AW192" s="13"/>
      <c r="AX192" s="13"/>
    </row>
    <row r="193" spans="30:50"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  <c r="AQ193" s="13"/>
      <c r="AR193" s="13"/>
      <c r="AT193" s="13"/>
      <c r="AU193" s="13"/>
      <c r="AV193" s="13"/>
      <c r="AW193" s="13"/>
      <c r="AX193" s="13"/>
    </row>
    <row r="194" spans="30:50"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  <c r="AQ194" s="13"/>
      <c r="AR194" s="13"/>
      <c r="AT194" s="13"/>
      <c r="AU194" s="13"/>
      <c r="AV194" s="13"/>
      <c r="AW194" s="13"/>
      <c r="AX194" s="13"/>
    </row>
    <row r="195" spans="30:50"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  <c r="AP195" s="13"/>
      <c r="AQ195" s="13"/>
      <c r="AR195" s="13"/>
      <c r="AT195" s="13"/>
      <c r="AU195" s="13"/>
      <c r="AV195" s="13"/>
      <c r="AW195" s="13"/>
      <c r="AX195" s="13"/>
    </row>
    <row r="196" spans="30:50"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  <c r="AQ196" s="13"/>
      <c r="AR196" s="13"/>
      <c r="AT196" s="13"/>
      <c r="AU196" s="13"/>
      <c r="AV196" s="13"/>
      <c r="AW196" s="13"/>
      <c r="AX196" s="13"/>
    </row>
    <row r="197" spans="30:50"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O197" s="13"/>
      <c r="AP197" s="13"/>
      <c r="AQ197" s="13"/>
      <c r="AR197" s="13"/>
      <c r="AT197" s="13"/>
      <c r="AU197" s="13"/>
      <c r="AV197" s="13"/>
      <c r="AW197" s="13"/>
      <c r="AX197" s="13"/>
    </row>
    <row r="198" spans="30:50"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  <c r="AP198" s="13"/>
      <c r="AQ198" s="13"/>
      <c r="AR198" s="13"/>
      <c r="AT198" s="13"/>
      <c r="AU198" s="13"/>
      <c r="AV198" s="13"/>
      <c r="AW198" s="13"/>
      <c r="AX198" s="13"/>
    </row>
    <row r="199" spans="30:50"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  <c r="AP199" s="13"/>
      <c r="AQ199" s="13"/>
      <c r="AR199" s="13"/>
      <c r="AT199" s="13"/>
      <c r="AU199" s="13"/>
      <c r="AV199" s="13"/>
      <c r="AW199" s="13"/>
      <c r="AX199" s="13"/>
    </row>
    <row r="200" spans="30:50"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  <c r="AP200" s="13"/>
      <c r="AQ200" s="13"/>
      <c r="AR200" s="13"/>
      <c r="AT200" s="13"/>
      <c r="AU200" s="13"/>
      <c r="AV200" s="13"/>
      <c r="AW200" s="13"/>
      <c r="AX200" s="13"/>
    </row>
    <row r="201" spans="30:50"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/>
      <c r="AP201" s="13"/>
      <c r="AQ201" s="13"/>
      <c r="AR201" s="13"/>
      <c r="AT201" s="13"/>
      <c r="AU201" s="13"/>
      <c r="AV201" s="13"/>
      <c r="AW201" s="13"/>
      <c r="AX201" s="13"/>
    </row>
    <row r="202" spans="30:50"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  <c r="AQ202" s="13"/>
      <c r="AR202" s="13"/>
      <c r="AT202" s="13"/>
      <c r="AU202" s="13"/>
      <c r="AV202" s="13"/>
      <c r="AW202" s="13"/>
      <c r="AX202" s="13"/>
    </row>
    <row r="203" spans="30:50"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  <c r="AO203" s="13"/>
      <c r="AP203" s="13"/>
      <c r="AQ203" s="13"/>
      <c r="AR203" s="13"/>
      <c r="AT203" s="13"/>
      <c r="AU203" s="13"/>
      <c r="AV203" s="13"/>
      <c r="AW203" s="13"/>
      <c r="AX203" s="13"/>
    </row>
    <row r="204" spans="30:50"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  <c r="AO204" s="13"/>
      <c r="AP204" s="13"/>
      <c r="AQ204" s="13"/>
      <c r="AR204" s="13"/>
      <c r="AT204" s="13"/>
      <c r="AU204" s="13"/>
      <c r="AV204" s="13"/>
      <c r="AW204" s="13"/>
      <c r="AX204" s="13"/>
    </row>
  </sheetData>
  <sheetProtection algorithmName="SHA-512" hashValue="5YIaP8p4C8EGBI7bMsc5q5L2kCoAc1fFLYfPWZcICnaQ50xFr5VF+Krv9mDxNQ0K8XYj6nVn50XYn6FyKhtO+w==" saltValue="H+Wp6lTJNqKmwe/H5x6YKA==" spinCount="100000" sheet="1" objects="1" scenarios="1" selectLockedCells="1"/>
  <mergeCells count="20">
    <mergeCell ref="E8:L8"/>
    <mergeCell ref="E11:L11"/>
    <mergeCell ref="E14:L14"/>
    <mergeCell ref="E17:L17"/>
    <mergeCell ref="E6:E7"/>
    <mergeCell ref="E9:E10"/>
    <mergeCell ref="E12:E13"/>
    <mergeCell ref="E15:E16"/>
    <mergeCell ref="E20:E21"/>
    <mergeCell ref="E39:L39"/>
    <mergeCell ref="E22:L22"/>
    <mergeCell ref="E25:L25"/>
    <mergeCell ref="E28:L28"/>
    <mergeCell ref="E33:L33"/>
    <mergeCell ref="E36:L36"/>
    <mergeCell ref="E23:E24"/>
    <mergeCell ref="E26:E27"/>
    <mergeCell ref="E31:E32"/>
    <mergeCell ref="E34:E35"/>
    <mergeCell ref="E37:E38"/>
  </mergeCells>
  <dataValidations count="1">
    <dataValidation type="list" allowBlank="1" showInputMessage="1" showErrorMessage="1" sqref="G34:G35 G37:G38 G31:G32 G26:G27 G23:G24 G20:G21 G15:G16 G12:G13 G9:G10 G6:G7">
      <formula1>$BA$5:$BA$10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BZ210"/>
  <sheetViews>
    <sheetView showGridLines="0" showRowColHeaders="0" zoomScale="90" zoomScaleNormal="90" zoomScaleSheetLayoutView="80" workbookViewId="0">
      <selection activeCell="G48" sqref="G48"/>
    </sheetView>
  </sheetViews>
  <sheetFormatPr defaultColWidth="9.08984375" defaultRowHeight="14.5"/>
  <cols>
    <col min="1" max="3" width="0.54296875" customWidth="1"/>
    <col min="4" max="4" width="5.90625" style="5" customWidth="1"/>
    <col min="5" max="5" width="31.6328125" style="6" customWidth="1"/>
    <col min="6" max="6" width="0.6328125" style="1" customWidth="1"/>
    <col min="7" max="7" width="10" style="3" customWidth="1"/>
    <col min="8" max="8" width="12.1796875" style="3" customWidth="1"/>
    <col min="9" max="11" width="25.90625" style="3" customWidth="1"/>
    <col min="12" max="12" width="25.90625" style="1" customWidth="1"/>
    <col min="13" max="26" width="9.08984375" style="1" customWidth="1"/>
    <col min="27" max="29" width="9.08984375" style="1" hidden="1" customWidth="1"/>
    <col min="30" max="44" width="9.08984375" style="7" hidden="1" customWidth="1"/>
    <col min="45" max="45" width="9.08984375" style="1" hidden="1" customWidth="1"/>
    <col min="46" max="50" width="9.08984375" style="7" hidden="1" customWidth="1"/>
    <col min="51" max="78" width="9.08984375" style="1" hidden="1" customWidth="1"/>
    <col min="79" max="16384" width="9.08984375" style="1"/>
  </cols>
  <sheetData>
    <row r="1" spans="1:69" ht="20" customHeight="1">
      <c r="A1" s="8"/>
      <c r="B1" s="8"/>
      <c r="C1" s="22"/>
      <c r="G1" s="193" t="s">
        <v>1139</v>
      </c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T1" s="13"/>
      <c r="AU1" s="13"/>
      <c r="AV1" s="13"/>
      <c r="AW1" s="13"/>
      <c r="AX1" s="13"/>
    </row>
    <row r="2" spans="1:69" ht="20" customHeight="1">
      <c r="A2" s="8"/>
      <c r="B2" s="8"/>
      <c r="C2" s="22"/>
      <c r="F2" s="11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T2" s="13"/>
      <c r="AU2" s="13"/>
      <c r="AV2" s="13"/>
      <c r="AW2" s="13"/>
      <c r="AX2" s="13"/>
    </row>
    <row r="3" spans="1:69" ht="20" customHeight="1">
      <c r="A3" s="8"/>
      <c r="B3" s="8"/>
      <c r="C3" s="22"/>
      <c r="G3" s="177" t="s">
        <v>84</v>
      </c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T3" s="13"/>
      <c r="AU3" s="13"/>
      <c r="AV3" s="13"/>
      <c r="AW3" s="13"/>
      <c r="AX3" s="13"/>
    </row>
    <row r="4" spans="1:69" ht="20" customHeight="1">
      <c r="A4" s="8"/>
      <c r="B4" s="8"/>
      <c r="C4" s="22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T4" s="13"/>
      <c r="AU4" s="13"/>
      <c r="AV4" s="13"/>
      <c r="AW4" s="13"/>
      <c r="AX4" s="13"/>
    </row>
    <row r="5" spans="1:69" ht="61.75" customHeight="1">
      <c r="A5" s="22"/>
      <c r="B5" s="22"/>
      <c r="C5" s="22"/>
      <c r="D5" s="177">
        <v>6.1</v>
      </c>
      <c r="E5" s="178" t="s">
        <v>85</v>
      </c>
      <c r="G5" s="167" t="s">
        <v>905</v>
      </c>
      <c r="H5" s="106" t="s">
        <v>906</v>
      </c>
      <c r="I5" s="106" t="s">
        <v>907</v>
      </c>
      <c r="J5" s="106" t="s">
        <v>1339</v>
      </c>
      <c r="K5" s="106" t="s">
        <v>1171</v>
      </c>
      <c r="L5" s="106" t="s">
        <v>1172</v>
      </c>
      <c r="AD5" s="16" t="s">
        <v>524</v>
      </c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T5" s="13"/>
      <c r="AU5" s="13"/>
      <c r="AV5" s="13"/>
      <c r="AW5" s="13"/>
      <c r="AX5" s="13"/>
      <c r="BA5" s="1" t="s">
        <v>202</v>
      </c>
      <c r="BB5" s="58" t="s">
        <v>438</v>
      </c>
      <c r="BC5" s="58" t="s">
        <v>625</v>
      </c>
      <c r="BD5" s="58" t="s">
        <v>444</v>
      </c>
      <c r="BE5" s="58" t="s">
        <v>618</v>
      </c>
      <c r="BF5" s="58" t="s">
        <v>449</v>
      </c>
      <c r="BG5" s="58" t="s">
        <v>631</v>
      </c>
      <c r="BH5" s="58" t="s">
        <v>455</v>
      </c>
      <c r="BI5" s="58" t="s">
        <v>460</v>
      </c>
      <c r="BJ5" s="58" t="s">
        <v>383</v>
      </c>
      <c r="BK5" s="60" t="s">
        <v>184</v>
      </c>
      <c r="BL5" s="58" t="s">
        <v>469</v>
      </c>
      <c r="BM5" s="58" t="s">
        <v>474</v>
      </c>
      <c r="BN5" s="58" t="s">
        <v>479</v>
      </c>
      <c r="BO5" s="58" t="s">
        <v>638</v>
      </c>
      <c r="BP5" s="58" t="s">
        <v>647</v>
      </c>
      <c r="BQ5" s="58" t="s">
        <v>485</v>
      </c>
    </row>
    <row r="6" spans="1:69" ht="95" customHeight="1">
      <c r="D6" s="5" t="s">
        <v>86</v>
      </c>
      <c r="E6" s="404" t="s">
        <v>614</v>
      </c>
      <c r="G6" s="208" t="s">
        <v>204</v>
      </c>
      <c r="H6" s="108" t="str">
        <f>VLOOKUP(G6,$BA$5:$BR$11,2)</f>
        <v>Adequately clarified and communicated</v>
      </c>
      <c r="I6" s="209" t="s">
        <v>1066</v>
      </c>
      <c r="J6" s="209"/>
      <c r="K6" s="209"/>
      <c r="L6" s="2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T6" s="13"/>
      <c r="AU6" s="13"/>
      <c r="AV6" s="13"/>
      <c r="AW6" s="13"/>
      <c r="AX6" s="13"/>
      <c r="BA6" s="1" t="s">
        <v>203</v>
      </c>
      <c r="BB6" s="58" t="s">
        <v>437</v>
      </c>
      <c r="BC6" s="58" t="s">
        <v>624</v>
      </c>
      <c r="BD6" s="58" t="s">
        <v>443</v>
      </c>
      <c r="BE6" s="58" t="s">
        <v>617</v>
      </c>
      <c r="BF6" s="58" t="s">
        <v>448</v>
      </c>
      <c r="BG6" s="58" t="s">
        <v>630</v>
      </c>
      <c r="BH6" s="58" t="s">
        <v>454</v>
      </c>
      <c r="BI6" s="58" t="s">
        <v>459</v>
      </c>
      <c r="BJ6" s="58" t="s">
        <v>382</v>
      </c>
      <c r="BK6" s="60" t="s">
        <v>464</v>
      </c>
      <c r="BL6" s="58" t="s">
        <v>468</v>
      </c>
      <c r="BM6" s="58" t="s">
        <v>473</v>
      </c>
      <c r="BN6" s="58" t="s">
        <v>478</v>
      </c>
      <c r="BO6" s="58" t="s">
        <v>640</v>
      </c>
      <c r="BP6" s="58" t="s">
        <v>646</v>
      </c>
      <c r="BQ6" s="58" t="s">
        <v>484</v>
      </c>
    </row>
    <row r="7" spans="1:69" ht="95" customHeight="1">
      <c r="E7" s="405"/>
      <c r="G7" s="214" t="s">
        <v>204</v>
      </c>
      <c r="H7" s="196" t="str">
        <f>VLOOKUP(G7,$BA$5:$BR$11,2)</f>
        <v>Adequately clarified and communicated</v>
      </c>
      <c r="I7" s="211"/>
      <c r="J7" s="211"/>
      <c r="K7" s="211"/>
      <c r="L7" s="212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T7" s="13"/>
      <c r="AU7" s="13"/>
      <c r="AV7" s="13"/>
      <c r="AW7" s="13"/>
      <c r="AX7" s="13"/>
      <c r="BA7" s="1" t="s">
        <v>204</v>
      </c>
      <c r="BB7" s="58" t="s">
        <v>434</v>
      </c>
      <c r="BC7" s="58" t="s">
        <v>621</v>
      </c>
      <c r="BD7" s="58" t="s">
        <v>440</v>
      </c>
      <c r="BE7" s="58" t="s">
        <v>616</v>
      </c>
      <c r="BF7" s="58" t="s">
        <v>445</v>
      </c>
      <c r="BG7" s="58" t="s">
        <v>627</v>
      </c>
      <c r="BH7" s="58" t="s">
        <v>451</v>
      </c>
      <c r="BI7" s="58" t="s">
        <v>456</v>
      </c>
      <c r="BJ7" s="58" t="s">
        <v>379</v>
      </c>
      <c r="BK7" s="60" t="s">
        <v>461</v>
      </c>
      <c r="BL7" s="58" t="s">
        <v>465</v>
      </c>
      <c r="BM7" s="58" t="s">
        <v>470</v>
      </c>
      <c r="BN7" s="58" t="s">
        <v>475</v>
      </c>
      <c r="BO7" s="58" t="s">
        <v>639</v>
      </c>
      <c r="BP7" s="58" t="s">
        <v>645</v>
      </c>
      <c r="BQ7" s="58" t="s">
        <v>481</v>
      </c>
    </row>
    <row r="8" spans="1:69" ht="15" customHeight="1">
      <c r="E8" s="402" t="str">
        <f>IF(AND(I6="",J6="",K6="",L6=""),"INPUT ERROR! Please provide remarks"," ")</f>
        <v xml:space="preserve"> </v>
      </c>
      <c r="F8" s="402"/>
      <c r="G8" s="402"/>
      <c r="H8" s="402"/>
      <c r="I8" s="402"/>
      <c r="J8" s="402"/>
      <c r="K8" s="402"/>
      <c r="L8" s="402"/>
      <c r="AD8" s="17" t="b">
        <f>IF(G6="",FALSE,TRUE)</f>
        <v>1</v>
      </c>
      <c r="AE8" s="17">
        <f>IF(G6="AL5",5,0)</f>
        <v>0</v>
      </c>
      <c r="AF8" s="17">
        <f>IF(G6="AL4",4,0)</f>
        <v>0</v>
      </c>
      <c r="AG8" s="17">
        <f>IF(G6="AL3",3,0)</f>
        <v>3</v>
      </c>
      <c r="AH8" s="17">
        <f>IF(G6="AL2",2,0)</f>
        <v>0</v>
      </c>
      <c r="AI8" s="17">
        <f>IF(G6="AL1",1,0)</f>
        <v>0</v>
      </c>
      <c r="AJ8" s="17" t="b">
        <f>IF(AND(K6="",L6=""),TRUE,FALSE)</f>
        <v>1</v>
      </c>
      <c r="AK8" s="17" t="b">
        <f>IF(AND(K7="",L7=""),TRUE,FALSE)</f>
        <v>1</v>
      </c>
      <c r="AL8" s="17"/>
      <c r="AM8" s="17">
        <f>COUNTIF(AE8:AI8,0)</f>
        <v>4</v>
      </c>
      <c r="AN8" s="17" t="b">
        <f>IF((E8=" "),TRUE,FALSE)</f>
        <v>1</v>
      </c>
      <c r="AO8" s="17">
        <f>COUNTIF(AE8:AI8,5)</f>
        <v>0</v>
      </c>
      <c r="AP8" s="17">
        <f>COUNTIF(AE8:AI8,4)</f>
        <v>0</v>
      </c>
      <c r="AQ8" s="17">
        <f>COUNTIF(AE8:AI8,2)</f>
        <v>0</v>
      </c>
      <c r="AR8" s="17">
        <f>COUNTIF(AE8:AI8,1)</f>
        <v>0</v>
      </c>
      <c r="AT8" s="17">
        <f>IF(G7="AL5",5,0)</f>
        <v>0</v>
      </c>
      <c r="AU8" s="17">
        <f>IF(G7="AL4",4,0)</f>
        <v>0</v>
      </c>
      <c r="AV8" s="17">
        <f>IF(G7="AL3",3,0)</f>
        <v>3</v>
      </c>
      <c r="AW8" s="17">
        <f>IF(G7="AL2",2,0)</f>
        <v>0</v>
      </c>
      <c r="AX8" s="17">
        <f>IF(G7="AL1",1,0)</f>
        <v>0</v>
      </c>
      <c r="BA8" s="1" t="s">
        <v>205</v>
      </c>
      <c r="BB8" s="58" t="s">
        <v>435</v>
      </c>
      <c r="BC8" s="58" t="s">
        <v>623</v>
      </c>
      <c r="BD8" s="58" t="s">
        <v>441</v>
      </c>
      <c r="BE8" s="58" t="s">
        <v>619</v>
      </c>
      <c r="BF8" s="58" t="s">
        <v>446</v>
      </c>
      <c r="BG8" s="58" t="s">
        <v>628</v>
      </c>
      <c r="BH8" s="58" t="s">
        <v>452</v>
      </c>
      <c r="BI8" s="58" t="s">
        <v>458</v>
      </c>
      <c r="BJ8" s="58" t="s">
        <v>380</v>
      </c>
      <c r="BK8" s="60" t="s">
        <v>462</v>
      </c>
      <c r="BL8" s="58" t="s">
        <v>466</v>
      </c>
      <c r="BM8" s="58" t="s">
        <v>471</v>
      </c>
      <c r="BN8" s="58" t="s">
        <v>476</v>
      </c>
      <c r="BO8" s="58" t="s">
        <v>641</v>
      </c>
      <c r="BP8" s="58" t="s">
        <v>644</v>
      </c>
      <c r="BQ8" s="58" t="s">
        <v>482</v>
      </c>
    </row>
    <row r="9" spans="1:69" ht="95" customHeight="1">
      <c r="D9" s="5" t="s">
        <v>87</v>
      </c>
      <c r="E9" s="405" t="s">
        <v>620</v>
      </c>
      <c r="G9" s="208" t="s">
        <v>204</v>
      </c>
      <c r="H9" s="108" t="str">
        <f>VLOOKUP(G9,$BA$5:$BR$11,3)</f>
        <v>Accurate, relevant and timely information</v>
      </c>
      <c r="I9" s="209" t="s">
        <v>1066</v>
      </c>
      <c r="J9" s="209"/>
      <c r="K9" s="209"/>
      <c r="L9" s="2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T9" s="13"/>
      <c r="AU9" s="13"/>
      <c r="AV9" s="13"/>
      <c r="AW9" s="13"/>
      <c r="AX9" s="13"/>
      <c r="BA9" s="1" t="s">
        <v>201</v>
      </c>
      <c r="BB9" s="58" t="s">
        <v>436</v>
      </c>
      <c r="BC9" s="58" t="s">
        <v>622</v>
      </c>
      <c r="BD9" s="58" t="s">
        <v>442</v>
      </c>
      <c r="BE9" s="58" t="s">
        <v>626</v>
      </c>
      <c r="BF9" s="58" t="s">
        <v>447</v>
      </c>
      <c r="BG9" s="58" t="s">
        <v>629</v>
      </c>
      <c r="BH9" s="58" t="s">
        <v>453</v>
      </c>
      <c r="BI9" s="58" t="s">
        <v>457</v>
      </c>
      <c r="BJ9" s="58" t="s">
        <v>381</v>
      </c>
      <c r="BK9" s="60" t="s">
        <v>463</v>
      </c>
      <c r="BL9" s="58" t="s">
        <v>467</v>
      </c>
      <c r="BM9" s="58" t="s">
        <v>472</v>
      </c>
      <c r="BN9" s="58" t="s">
        <v>477</v>
      </c>
      <c r="BO9" s="58" t="s">
        <v>642</v>
      </c>
      <c r="BP9" s="58" t="s">
        <v>643</v>
      </c>
      <c r="BQ9" s="58" t="s">
        <v>483</v>
      </c>
    </row>
    <row r="10" spans="1:69" ht="95" customHeight="1">
      <c r="E10" s="405"/>
      <c r="G10" s="214" t="s">
        <v>204</v>
      </c>
      <c r="H10" s="196" t="str">
        <f>VLOOKUP(G10,$BA$5:$BR$11,3)</f>
        <v>Accurate, relevant and timely information</v>
      </c>
      <c r="I10" s="211"/>
      <c r="J10" s="211"/>
      <c r="K10" s="211"/>
      <c r="L10" s="212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T10" s="13"/>
      <c r="AU10" s="13"/>
      <c r="AV10" s="13"/>
      <c r="AW10" s="13"/>
      <c r="AX10" s="13"/>
      <c r="BB10" s="58"/>
      <c r="BC10" s="58"/>
      <c r="BD10" s="58"/>
      <c r="BE10" s="58"/>
      <c r="BF10" s="58"/>
      <c r="BG10" s="58"/>
      <c r="BH10" s="58"/>
      <c r="BI10" s="58"/>
      <c r="BJ10" s="58"/>
      <c r="BK10" s="60"/>
      <c r="BL10" s="58"/>
      <c r="BM10" s="58"/>
      <c r="BN10" s="58"/>
      <c r="BO10" s="58"/>
      <c r="BP10" s="58"/>
      <c r="BQ10" s="58"/>
    </row>
    <row r="11" spans="1:69" ht="14.25" customHeight="1">
      <c r="E11" s="402" t="str">
        <f>IF(AND(I9="",J9="",K9="",L9=""),"INPUT ERROR! Please provide remarks"," ")</f>
        <v xml:space="preserve"> </v>
      </c>
      <c r="F11" s="402"/>
      <c r="G11" s="402"/>
      <c r="H11" s="402"/>
      <c r="I11" s="402"/>
      <c r="J11" s="402"/>
      <c r="K11" s="402"/>
      <c r="L11" s="402"/>
      <c r="AD11" s="17" t="b">
        <f>IF(G9="",FALSE,TRUE)</f>
        <v>1</v>
      </c>
      <c r="AE11" s="17">
        <f>IF(G9="AL5",5,0)</f>
        <v>0</v>
      </c>
      <c r="AF11" s="17">
        <f>IF(G9="AL4",4,0)</f>
        <v>0</v>
      </c>
      <c r="AG11" s="17">
        <f>IF(G9="AL3",3,0)</f>
        <v>3</v>
      </c>
      <c r="AH11" s="17">
        <f>IF(G9="AL2",2,0)</f>
        <v>0</v>
      </c>
      <c r="AI11" s="17">
        <f>IF(G9="AL1",1,0)</f>
        <v>0</v>
      </c>
      <c r="AJ11" s="17" t="b">
        <f>IF(AND(K9="",L9=""),TRUE,FALSE)</f>
        <v>1</v>
      </c>
      <c r="AK11" s="17" t="b">
        <f>IF(AND(K10="",L10=""),TRUE,FALSE)</f>
        <v>1</v>
      </c>
      <c r="AL11" s="17"/>
      <c r="AM11" s="17">
        <f>COUNTIF(AE11:AI11,0)</f>
        <v>4</v>
      </c>
      <c r="AN11" s="17" t="b">
        <f>IF((E11=" "),TRUE,FALSE)</f>
        <v>1</v>
      </c>
      <c r="AO11" s="17">
        <f>COUNTIF(AE11:AI11,5)</f>
        <v>0</v>
      </c>
      <c r="AP11" s="17">
        <f>COUNTIF(AE11:AI11,4)</f>
        <v>0</v>
      </c>
      <c r="AQ11" s="17">
        <f>COUNTIF(AE11:AI11,2)</f>
        <v>0</v>
      </c>
      <c r="AR11" s="17">
        <f>COUNTIF(AE11:AI11,1)</f>
        <v>0</v>
      </c>
      <c r="AT11" s="17">
        <f>IF(G10="AL5",5,0)</f>
        <v>0</v>
      </c>
      <c r="AU11" s="17">
        <f>IF(G10="AL4",4,0)</f>
        <v>0</v>
      </c>
      <c r="AV11" s="17">
        <f>IF(G10="AL3",3,0)</f>
        <v>3</v>
      </c>
      <c r="AW11" s="17">
        <f>IF(G10="AL2",2,0)</f>
        <v>0</v>
      </c>
      <c r="AX11" s="17">
        <f>IF(G10="AL1",1,0)</f>
        <v>0</v>
      </c>
    </row>
    <row r="12" spans="1:69" ht="95" customHeight="1">
      <c r="D12" s="5" t="s">
        <v>88</v>
      </c>
      <c r="E12" s="405" t="s">
        <v>439</v>
      </c>
      <c r="G12" s="208" t="s">
        <v>204</v>
      </c>
      <c r="H12" s="108" t="str">
        <f>VLOOKUP(G12,$BA$5:$BR$11,4)</f>
        <v>Documented policies and procedures and appropriate mechanisms</v>
      </c>
      <c r="I12" s="209" t="s">
        <v>1066</v>
      </c>
      <c r="J12" s="209"/>
      <c r="K12" s="209"/>
      <c r="L12" s="2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T12" s="13"/>
      <c r="AU12" s="13"/>
      <c r="AV12" s="13"/>
      <c r="AW12" s="13"/>
      <c r="AX12" s="13"/>
      <c r="BB12" s="58"/>
      <c r="BC12" s="58"/>
      <c r="BD12" s="58"/>
      <c r="BE12" s="58"/>
      <c r="BF12" s="58"/>
    </row>
    <row r="13" spans="1:69" ht="95" customHeight="1">
      <c r="E13" s="405"/>
      <c r="G13" s="214" t="s">
        <v>204</v>
      </c>
      <c r="H13" s="196" t="str">
        <f>VLOOKUP(G13,$BA$5:$BR$11,4)</f>
        <v>Documented policies and procedures and appropriate mechanisms</v>
      </c>
      <c r="I13" s="211"/>
      <c r="J13" s="211"/>
      <c r="K13" s="211"/>
      <c r="L13" s="212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T13" s="13"/>
      <c r="AU13" s="13"/>
      <c r="AV13" s="13"/>
      <c r="AW13" s="13"/>
      <c r="AX13" s="13"/>
      <c r="BB13" s="194"/>
      <c r="BC13" s="194"/>
      <c r="BD13" s="194"/>
      <c r="BE13" s="194"/>
      <c r="BF13" s="194"/>
    </row>
    <row r="14" spans="1:69">
      <c r="E14" s="402" t="str">
        <f>IF(AND(I12="",J12="",K12="",L12=""),"INPUT ERROR! Please provide remarks"," ")</f>
        <v xml:space="preserve"> </v>
      </c>
      <c r="F14" s="402"/>
      <c r="G14" s="402"/>
      <c r="H14" s="402"/>
      <c r="I14" s="402"/>
      <c r="J14" s="402"/>
      <c r="K14" s="402"/>
      <c r="L14" s="402"/>
      <c r="AD14" s="17" t="b">
        <f>IF(G12="",FALSE,TRUE)</f>
        <v>1</v>
      </c>
      <c r="AE14" s="17">
        <f>IF(G12="AL5",5,0)</f>
        <v>0</v>
      </c>
      <c r="AF14" s="17">
        <f>IF(G12="AL4",4,0)</f>
        <v>0</v>
      </c>
      <c r="AG14" s="17">
        <f>IF(G12="AL3",3,0)</f>
        <v>3</v>
      </c>
      <c r="AH14" s="17">
        <f>IF(G12="AL2",2,0)</f>
        <v>0</v>
      </c>
      <c r="AI14" s="17">
        <f>IF(G12="AL1",1,0)</f>
        <v>0</v>
      </c>
      <c r="AJ14" s="17" t="b">
        <f>IF(AND(K12="",L12=""),TRUE,FALSE)</f>
        <v>1</v>
      </c>
      <c r="AK14" s="17" t="b">
        <f>IF(AND(K13="",L13=""),TRUE,FALSE)</f>
        <v>1</v>
      </c>
      <c r="AL14" s="17"/>
      <c r="AM14" s="17">
        <f>COUNTIF(AE14:AI14,0)</f>
        <v>4</v>
      </c>
      <c r="AN14" s="17" t="b">
        <f>IF((E14=" "),TRUE,FALSE)</f>
        <v>1</v>
      </c>
      <c r="AO14" s="17">
        <f>COUNTIF(AE14:AI14,5)</f>
        <v>0</v>
      </c>
      <c r="AP14" s="17">
        <f>COUNTIF(AE14:AI14,4)</f>
        <v>0</v>
      </c>
      <c r="AQ14" s="17">
        <f>COUNTIF(AE14:AI14,2)</f>
        <v>0</v>
      </c>
      <c r="AR14" s="17">
        <f>COUNTIF(AE14:AI14,1)</f>
        <v>0</v>
      </c>
      <c r="AT14" s="17">
        <f>IF(G13="AL5",5,0)</f>
        <v>0</v>
      </c>
      <c r="AU14" s="17">
        <f>IF(G13="AL4",4,0)</f>
        <v>0</v>
      </c>
      <c r="AV14" s="17">
        <f>IF(G13="AL3",3,0)</f>
        <v>3</v>
      </c>
      <c r="AW14" s="17">
        <f>IF(G13="AL2",2,0)</f>
        <v>0</v>
      </c>
      <c r="AX14" s="17">
        <f>IF(G13="AL1",1,0)</f>
        <v>0</v>
      </c>
    </row>
    <row r="15" spans="1:69" ht="95" customHeight="1">
      <c r="D15" s="5" t="s">
        <v>89</v>
      </c>
      <c r="E15" s="405" t="s">
        <v>615</v>
      </c>
      <c r="G15" s="208" t="s">
        <v>204</v>
      </c>
      <c r="H15" s="108" t="str">
        <f>VLOOKUP(G15,$BA$5:$BR$11,5)</f>
        <v>Effective decision-making body with an adequate degree of autonomy</v>
      </c>
      <c r="I15" s="209" t="s">
        <v>1066</v>
      </c>
      <c r="J15" s="209"/>
      <c r="K15" s="209"/>
      <c r="L15" s="2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T15" s="13"/>
      <c r="AU15" s="13"/>
      <c r="AV15" s="13"/>
      <c r="AW15" s="13"/>
      <c r="AX15" s="13"/>
    </row>
    <row r="16" spans="1:69" ht="95" customHeight="1">
      <c r="E16" s="405"/>
      <c r="G16" s="214" t="s">
        <v>204</v>
      </c>
      <c r="H16" s="196" t="str">
        <f>VLOOKUP(G16,$BA$5:$BR$11,5)</f>
        <v>Effective decision-making body with an adequate degree of autonomy</v>
      </c>
      <c r="I16" s="211"/>
      <c r="J16" s="211"/>
      <c r="K16" s="211"/>
      <c r="L16" s="212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T16" s="13"/>
      <c r="AU16" s="13"/>
      <c r="AV16" s="13"/>
      <c r="AW16" s="13"/>
      <c r="AX16" s="13"/>
    </row>
    <row r="17" spans="4:50">
      <c r="E17" s="402" t="str">
        <f>IF(AND(I15="",J15="",K15="",L15=""),"INPUT ERROR! Please provide remarks"," ")</f>
        <v xml:space="preserve"> </v>
      </c>
      <c r="F17" s="402"/>
      <c r="G17" s="402"/>
      <c r="H17" s="402"/>
      <c r="I17" s="402"/>
      <c r="J17" s="402"/>
      <c r="K17" s="402"/>
      <c r="L17" s="402"/>
      <c r="AD17" s="17" t="b">
        <f>IF(G15="",FALSE,TRUE)</f>
        <v>1</v>
      </c>
      <c r="AE17" s="17">
        <f>IF(G15="AL5",5,0)</f>
        <v>0</v>
      </c>
      <c r="AF17" s="17">
        <f>IF(G15="AL4",4,0)</f>
        <v>0</v>
      </c>
      <c r="AG17" s="17">
        <f>IF(G15="AL3",3,0)</f>
        <v>3</v>
      </c>
      <c r="AH17" s="17">
        <f>IF(G15="AL2",2,0)</f>
        <v>0</v>
      </c>
      <c r="AI17" s="17">
        <f>IF(G15="AL1",1,0)</f>
        <v>0</v>
      </c>
      <c r="AJ17" s="17" t="b">
        <f>IF(AND(K15="",L15=""),TRUE,FALSE)</f>
        <v>1</v>
      </c>
      <c r="AK17" s="17" t="b">
        <f>IF(AND(K16="",L16=""),TRUE,FALSE)</f>
        <v>1</v>
      </c>
      <c r="AL17" s="17"/>
      <c r="AM17" s="17">
        <f>COUNTIF(AE17:AI17,0)</f>
        <v>4</v>
      </c>
      <c r="AN17" s="17" t="b">
        <f>IF((E17=" "),TRUE,FALSE)</f>
        <v>1</v>
      </c>
      <c r="AO17" s="17">
        <f>COUNTIF(AE17:AI17,5)</f>
        <v>0</v>
      </c>
      <c r="AP17" s="17">
        <f>COUNTIF(AE17:AI17,4)</f>
        <v>0</v>
      </c>
      <c r="AQ17" s="17">
        <f>COUNTIF(AE17:AI17,2)</f>
        <v>0</v>
      </c>
      <c r="AR17" s="17">
        <f>COUNTIF(AE17:AI17,1)</f>
        <v>0</v>
      </c>
      <c r="AT17" s="17">
        <f>IF(G16="AL5",5,0)</f>
        <v>0</v>
      </c>
      <c r="AU17" s="17">
        <f>IF(G16="AL4",4,0)</f>
        <v>0</v>
      </c>
      <c r="AV17" s="17">
        <f>IF(G16="AL3",3,0)</f>
        <v>3</v>
      </c>
      <c r="AW17" s="17">
        <f>IF(G16="AL2",2,0)</f>
        <v>0</v>
      </c>
      <c r="AX17" s="17">
        <f>IF(G16="AL1",1,0)</f>
        <v>0</v>
      </c>
    </row>
    <row r="18" spans="4:50" ht="95" customHeight="1">
      <c r="D18" s="5" t="s">
        <v>90</v>
      </c>
      <c r="E18" s="405" t="s">
        <v>1209</v>
      </c>
      <c r="G18" s="208"/>
      <c r="H18" s="108" t="e">
        <f>VLOOKUP(G18,$BA$5:$BR$11,6)</f>
        <v>#N/A</v>
      </c>
      <c r="I18" s="209"/>
      <c r="J18" s="209" t="s">
        <v>1337</v>
      </c>
      <c r="K18" s="209"/>
      <c r="L18" s="2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T18" s="13"/>
      <c r="AU18" s="13"/>
      <c r="AV18" s="13"/>
      <c r="AW18" s="13"/>
      <c r="AX18" s="13"/>
    </row>
    <row r="19" spans="4:50" ht="95" customHeight="1">
      <c r="E19" s="405"/>
      <c r="G19" s="214" t="s">
        <v>204</v>
      </c>
      <c r="H19" s="196" t="str">
        <f>VLOOKUP(G19,$BA$5:$BR$11,6)</f>
        <v>Established</v>
      </c>
      <c r="I19" s="211"/>
      <c r="J19" s="211"/>
      <c r="K19" s="211"/>
      <c r="L19" s="212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T19" s="13"/>
      <c r="AU19" s="13"/>
      <c r="AV19" s="13"/>
      <c r="AW19" s="13"/>
      <c r="AX19" s="13"/>
    </row>
    <row r="20" spans="4:50">
      <c r="E20" s="402" t="str">
        <f>IF(AND(I18="",J18="",K18="",L18=""),"INPUT ERROR! Please provide remarks"," ")</f>
        <v xml:space="preserve"> </v>
      </c>
      <c r="F20" s="402"/>
      <c r="G20" s="402"/>
      <c r="H20" s="402"/>
      <c r="I20" s="402"/>
      <c r="J20" s="402"/>
      <c r="K20" s="402"/>
      <c r="L20" s="402"/>
      <c r="AC20" s="1" t="b">
        <f>IF(G18="",FALSE,TRUE)</f>
        <v>0</v>
      </c>
      <c r="AD20" s="17" t="b">
        <v>1</v>
      </c>
      <c r="AE20" s="17">
        <f>IF(G18="AL5",5,0)</f>
        <v>0</v>
      </c>
      <c r="AF20" s="17">
        <f>IF(G18="AL4",4,0)</f>
        <v>0</v>
      </c>
      <c r="AG20" s="17">
        <f>IF(G18="AL3",3,0)</f>
        <v>0</v>
      </c>
      <c r="AH20" s="17">
        <f>IF(G18="AL2",2,0)</f>
        <v>0</v>
      </c>
      <c r="AI20" s="17">
        <f>IF(G18="AL1",1,0)</f>
        <v>0</v>
      </c>
      <c r="AJ20" s="17" t="b">
        <f>IF(AND(K18="",L18=""),TRUE,FALSE)</f>
        <v>1</v>
      </c>
      <c r="AK20" s="17" t="b">
        <f>IF(AND(K19="",L19=""),TRUE,FALSE)</f>
        <v>1</v>
      </c>
      <c r="AL20" s="17"/>
      <c r="AM20" s="17">
        <f>COUNTIF(AE20:AI20,0)</f>
        <v>5</v>
      </c>
      <c r="AN20" s="17" t="b">
        <f>IF((E20=" "),TRUE,FALSE)</f>
        <v>1</v>
      </c>
      <c r="AO20" s="17">
        <f>COUNTIF(AE20:AI20,5)</f>
        <v>0</v>
      </c>
      <c r="AP20" s="17">
        <f>COUNTIF(AE20:AI20,4)</f>
        <v>0</v>
      </c>
      <c r="AQ20" s="17">
        <f>COUNTIF(AE20:AI20,2)</f>
        <v>0</v>
      </c>
      <c r="AR20" s="17">
        <f>COUNTIF(AE20:AI20,1)</f>
        <v>0</v>
      </c>
      <c r="AT20" s="17">
        <f>IF(G19="AL5",5,0)</f>
        <v>0</v>
      </c>
      <c r="AU20" s="17">
        <f>IF(G19="AL4",4,0)</f>
        <v>0</v>
      </c>
      <c r="AV20" s="17">
        <f>IF(G19="AL3",3,0)</f>
        <v>3</v>
      </c>
      <c r="AW20" s="17">
        <f>IF(G19="AL2",2,0)</f>
        <v>0</v>
      </c>
      <c r="AX20" s="17">
        <f>IF(G19="AL1",1,0)</f>
        <v>0</v>
      </c>
    </row>
    <row r="21" spans="4:50" ht="95" customHeight="1">
      <c r="D21" s="5" t="s">
        <v>91</v>
      </c>
      <c r="E21" s="405" t="s">
        <v>1210</v>
      </c>
      <c r="G21" s="208" t="s">
        <v>204</v>
      </c>
      <c r="H21" s="108" t="str">
        <f>VLOOKUP(G21,$BA$5:$BR$11,7)</f>
        <v>Conducted</v>
      </c>
      <c r="I21" s="209" t="s">
        <v>1066</v>
      </c>
      <c r="J21" s="209"/>
      <c r="K21" s="209"/>
      <c r="L21" s="213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T21" s="17"/>
      <c r="AU21" s="17"/>
      <c r="AV21" s="17"/>
      <c r="AW21" s="17"/>
      <c r="AX21" s="17"/>
    </row>
    <row r="22" spans="4:50" ht="95" customHeight="1">
      <c r="E22" s="405"/>
      <c r="G22" s="214" t="s">
        <v>204</v>
      </c>
      <c r="H22" s="196" t="str">
        <f>VLOOKUP(G22,$BA$5:$BR$11,7)</f>
        <v>Conducted</v>
      </c>
      <c r="I22" s="211"/>
      <c r="J22" s="211"/>
      <c r="K22" s="211"/>
      <c r="L22" s="212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T22" s="17"/>
      <c r="AU22" s="17"/>
      <c r="AV22" s="17"/>
      <c r="AW22" s="17"/>
      <c r="AX22" s="17"/>
    </row>
    <row r="23" spans="4:50">
      <c r="E23" s="402" t="str">
        <f>IF(AND(I21="",J21="",K21="",L21=""),"INPUT ERROR! Please provide remarks"," ")</f>
        <v xml:space="preserve"> </v>
      </c>
      <c r="F23" s="402"/>
      <c r="G23" s="402"/>
      <c r="H23" s="402"/>
      <c r="I23" s="402"/>
      <c r="J23" s="402"/>
      <c r="K23" s="402"/>
      <c r="L23" s="402"/>
      <c r="AD23" s="17" t="b">
        <f>IF(G21="",FALSE,TRUE)</f>
        <v>1</v>
      </c>
      <c r="AE23" s="17">
        <f>IF(G21="AL5",5,0)</f>
        <v>0</v>
      </c>
      <c r="AF23" s="17">
        <f>IF(G21="AL4",4,0)</f>
        <v>0</v>
      </c>
      <c r="AG23" s="17">
        <f>IF(G21="AL3",3,0)</f>
        <v>3</v>
      </c>
      <c r="AH23" s="17">
        <f>IF(G21="AL2",2,0)</f>
        <v>0</v>
      </c>
      <c r="AI23" s="17">
        <f>IF(G21="AL1",1,0)</f>
        <v>0</v>
      </c>
      <c r="AJ23" s="17" t="b">
        <f>IF(AND(K21="",L21=""),TRUE,FALSE)</f>
        <v>1</v>
      </c>
      <c r="AK23" s="17" t="b">
        <f>IF(AND(K22="",L22=""),TRUE,FALSE)</f>
        <v>1</v>
      </c>
      <c r="AL23" s="17"/>
      <c r="AM23" s="17">
        <f>COUNTIF(AE23:AI23,0)</f>
        <v>4</v>
      </c>
      <c r="AN23" s="17" t="b">
        <f>IF((E23=" "),TRUE,FALSE)</f>
        <v>1</v>
      </c>
      <c r="AO23" s="17">
        <f>COUNTIF(AE23:AI23,5)</f>
        <v>0</v>
      </c>
      <c r="AP23" s="17">
        <f>COUNTIF(AE23:AI23,4)</f>
        <v>0</v>
      </c>
      <c r="AQ23" s="17">
        <f>COUNTIF(AE23:AI23,2)</f>
        <v>0</v>
      </c>
      <c r="AR23" s="17">
        <f>COUNTIF(AE23:AI23,1)</f>
        <v>0</v>
      </c>
      <c r="AT23" s="17">
        <f>IF(G22="AL5",5,0)</f>
        <v>0</v>
      </c>
      <c r="AU23" s="17">
        <f>IF(G22="AL4",4,0)</f>
        <v>0</v>
      </c>
      <c r="AV23" s="17">
        <f>IF(G22="AL3",3,0)</f>
        <v>3</v>
      </c>
      <c r="AW23" s="17">
        <f>IF(G22="AL2",2,0)</f>
        <v>0</v>
      </c>
      <c r="AX23" s="17">
        <f>IF(G22="AL1",1,0)</f>
        <v>0</v>
      </c>
    </row>
    <row r="24" spans="4:50">
      <c r="G24" s="203"/>
      <c r="H24" s="203"/>
      <c r="I24" s="203"/>
      <c r="J24" s="203"/>
      <c r="K24" s="203"/>
      <c r="L24" s="20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T24" s="17"/>
      <c r="AU24" s="17"/>
      <c r="AV24" s="17"/>
      <c r="AW24" s="17"/>
      <c r="AX24" s="17"/>
    </row>
    <row r="25" spans="4:50" ht="48.75" customHeight="1">
      <c r="D25" s="177">
        <v>6.2</v>
      </c>
      <c r="E25" s="178" t="s">
        <v>92</v>
      </c>
      <c r="G25" s="167" t="s">
        <v>905</v>
      </c>
      <c r="H25" s="106" t="s">
        <v>906</v>
      </c>
      <c r="I25" s="106" t="s">
        <v>907</v>
      </c>
      <c r="J25" s="106" t="s">
        <v>1339</v>
      </c>
      <c r="K25" s="106" t="s">
        <v>1171</v>
      </c>
      <c r="L25" s="106" t="s">
        <v>1172</v>
      </c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T25" s="17"/>
      <c r="AU25" s="17"/>
      <c r="AV25" s="17"/>
      <c r="AW25" s="17"/>
      <c r="AX25" s="17"/>
    </row>
    <row r="26" spans="4:50" ht="95" customHeight="1">
      <c r="D26" s="5" t="s">
        <v>93</v>
      </c>
      <c r="E26" s="404" t="s">
        <v>450</v>
      </c>
      <c r="G26" s="208" t="s">
        <v>204</v>
      </c>
      <c r="H26" s="108" t="str">
        <f>VLOOKUP(G26,$BA$5:$BR$11,8)</f>
        <v>Clearly defined statements</v>
      </c>
      <c r="I26" s="209" t="s">
        <v>1066</v>
      </c>
      <c r="J26" s="209"/>
      <c r="K26" s="209"/>
      <c r="L26" s="213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T26" s="17"/>
      <c r="AU26" s="17"/>
      <c r="AV26" s="17"/>
      <c r="AW26" s="17"/>
      <c r="AX26" s="17"/>
    </row>
    <row r="27" spans="4:50" ht="95" customHeight="1">
      <c r="E27" s="405"/>
      <c r="G27" s="214" t="s">
        <v>204</v>
      </c>
      <c r="H27" s="196" t="str">
        <f>VLOOKUP(G27,$BA$5:$BR$11,8)</f>
        <v>Clearly defined statements</v>
      </c>
      <c r="I27" s="211"/>
      <c r="J27" s="211"/>
      <c r="K27" s="211"/>
      <c r="L27" s="212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T27" s="17"/>
      <c r="AU27" s="17"/>
      <c r="AV27" s="17"/>
      <c r="AW27" s="17"/>
      <c r="AX27" s="17"/>
    </row>
    <row r="28" spans="4:50">
      <c r="E28" s="402" t="str">
        <f>IF(AND(I26="",J26="",K26="",L26=""),"INPUT ERROR! Please provide remarks"," ")</f>
        <v xml:space="preserve"> </v>
      </c>
      <c r="F28" s="402"/>
      <c r="G28" s="402"/>
      <c r="H28" s="402"/>
      <c r="I28" s="402"/>
      <c r="J28" s="402"/>
      <c r="K28" s="402"/>
      <c r="L28" s="402"/>
      <c r="AD28" s="17" t="b">
        <f>IF(G26="",FALSE,TRUE)</f>
        <v>1</v>
      </c>
      <c r="AE28" s="17">
        <f>IF(G26="AL5",5,0)</f>
        <v>0</v>
      </c>
      <c r="AF28" s="17">
        <f>IF(G26="AL4",4,0)</f>
        <v>0</v>
      </c>
      <c r="AG28" s="17">
        <f>IF(G26="AL3",3,0)</f>
        <v>3</v>
      </c>
      <c r="AH28" s="17">
        <f>IF(G26="AL2",2,0)</f>
        <v>0</v>
      </c>
      <c r="AI28" s="17">
        <f>IF(G26="AL1",1,0)</f>
        <v>0</v>
      </c>
      <c r="AJ28" s="17" t="b">
        <f>IF(AND(K26="",L26=""),TRUE,FALSE)</f>
        <v>1</v>
      </c>
      <c r="AK28" s="17" t="b">
        <f>IF(AND(K27="",L27=""),TRUE,FALSE)</f>
        <v>1</v>
      </c>
      <c r="AL28" s="17"/>
      <c r="AM28" s="17">
        <f>COUNTIF(AE28:AI28,0)</f>
        <v>4</v>
      </c>
      <c r="AN28" s="17" t="b">
        <f>IF((E28=" "),TRUE,FALSE)</f>
        <v>1</v>
      </c>
      <c r="AO28" s="17">
        <f>COUNTIF(AE28:AI28,5)</f>
        <v>0</v>
      </c>
      <c r="AP28" s="17">
        <f>COUNTIF(AE28:AI28,4)</f>
        <v>0</v>
      </c>
      <c r="AQ28" s="17">
        <f>COUNTIF(AE28:AI28,2)</f>
        <v>0</v>
      </c>
      <c r="AR28" s="17">
        <f>COUNTIF(AE28:AI28,1)</f>
        <v>0</v>
      </c>
      <c r="AT28" s="17">
        <f>IF(G27="AL5",5,0)</f>
        <v>0</v>
      </c>
      <c r="AU28" s="17">
        <f>IF(G27="AL4",4,0)</f>
        <v>0</v>
      </c>
      <c r="AV28" s="17">
        <f>IF(G27="AL3",3,0)</f>
        <v>3</v>
      </c>
      <c r="AW28" s="17">
        <f>IF(G27="AL2",2,0)</f>
        <v>0</v>
      </c>
      <c r="AX28" s="17">
        <f>IF(G27="AL1",1,0)</f>
        <v>0</v>
      </c>
    </row>
    <row r="29" spans="4:50" ht="95" customHeight="1">
      <c r="D29" s="5" t="s">
        <v>95</v>
      </c>
      <c r="E29" s="405" t="s">
        <v>632</v>
      </c>
      <c r="G29" s="208" t="s">
        <v>204</v>
      </c>
      <c r="H29" s="108" t="str">
        <f>VLOOKUP(G29,$BA$5:$BR$11,9)</f>
        <v>Held by those with appropriate qualifications and experience</v>
      </c>
      <c r="I29" s="209" t="s">
        <v>1066</v>
      </c>
      <c r="J29" s="209"/>
      <c r="K29" s="209"/>
      <c r="L29" s="213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T29" s="17"/>
      <c r="AU29" s="17"/>
      <c r="AV29" s="17"/>
      <c r="AW29" s="17"/>
      <c r="AX29" s="17"/>
    </row>
    <row r="30" spans="4:50" ht="95" customHeight="1">
      <c r="E30" s="405"/>
      <c r="G30" s="214" t="s">
        <v>204</v>
      </c>
      <c r="H30" s="196" t="str">
        <f>VLOOKUP(G30,$BA$5:$BR$11,9)</f>
        <v>Held by those with appropriate qualifications and experience</v>
      </c>
      <c r="I30" s="211"/>
      <c r="J30" s="211"/>
      <c r="K30" s="211"/>
      <c r="L30" s="212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T30" s="17"/>
      <c r="AU30" s="17"/>
      <c r="AV30" s="17"/>
      <c r="AW30" s="17"/>
      <c r="AX30" s="17"/>
    </row>
    <row r="31" spans="4:50">
      <c r="E31" s="402" t="str">
        <f>IF(AND(I29="",J29="",K29="",L29=""),"INPUT ERROR! Please provide remarks"," ")</f>
        <v xml:space="preserve"> </v>
      </c>
      <c r="F31" s="402"/>
      <c r="G31" s="402"/>
      <c r="H31" s="402"/>
      <c r="I31" s="402"/>
      <c r="J31" s="402"/>
      <c r="K31" s="402"/>
      <c r="L31" s="402"/>
      <c r="AD31" s="17" t="b">
        <f>IF(G29="",FALSE,TRUE)</f>
        <v>1</v>
      </c>
      <c r="AE31" s="17">
        <f>IF(G29="AL5",5,0)</f>
        <v>0</v>
      </c>
      <c r="AF31" s="17">
        <f>IF(G29="AL4",4,0)</f>
        <v>0</v>
      </c>
      <c r="AG31" s="17">
        <f>IF(G29="AL3",3,0)</f>
        <v>3</v>
      </c>
      <c r="AH31" s="17">
        <f>IF(G29="AL2",2,0)</f>
        <v>0</v>
      </c>
      <c r="AI31" s="17">
        <f>IF(G29="AL1",1,0)</f>
        <v>0</v>
      </c>
      <c r="AJ31" s="17" t="b">
        <f>IF(AND(K29="",L29=""),TRUE,FALSE)</f>
        <v>1</v>
      </c>
      <c r="AK31" s="17" t="b">
        <f>IF(AND(K30="",L30=""),TRUE,FALSE)</f>
        <v>1</v>
      </c>
      <c r="AL31" s="17"/>
      <c r="AM31" s="17">
        <f>COUNTIF(AE31:AI31,0)</f>
        <v>4</v>
      </c>
      <c r="AN31" s="17" t="b">
        <f>IF((E31=" "),TRUE,FALSE)</f>
        <v>1</v>
      </c>
      <c r="AO31" s="17">
        <f>COUNTIF(AE31:AI31,5)</f>
        <v>0</v>
      </c>
      <c r="AP31" s="17">
        <f>COUNTIF(AE31:AI31,4)</f>
        <v>0</v>
      </c>
      <c r="AQ31" s="17">
        <f>COUNTIF(AE31:AI31,2)</f>
        <v>0</v>
      </c>
      <c r="AR31" s="17">
        <f>COUNTIF(AE31:AI31,1)</f>
        <v>0</v>
      </c>
      <c r="AT31" s="17">
        <f>IF(G30="AL5",5,0)</f>
        <v>0</v>
      </c>
      <c r="AU31" s="17">
        <f>IF(G30="AL4",4,0)</f>
        <v>0</v>
      </c>
      <c r="AV31" s="17">
        <f>IF(G30="AL3",3,0)</f>
        <v>3</v>
      </c>
      <c r="AW31" s="17">
        <f>IF(G30="AL2",2,0)</f>
        <v>0</v>
      </c>
      <c r="AX31" s="17">
        <f>IF(G30="AL1",1,0)</f>
        <v>0</v>
      </c>
    </row>
    <row r="32" spans="4:50" ht="117" customHeight="1">
      <c r="D32" s="5" t="s">
        <v>94</v>
      </c>
      <c r="E32" s="405" t="s">
        <v>633</v>
      </c>
      <c r="G32" s="208" t="s">
        <v>204</v>
      </c>
      <c r="H32" s="108" t="str">
        <f>VLOOKUP(G32,$BA$5:$BR$11,10)</f>
        <v>Documented processes and appropriate mechanisms</v>
      </c>
      <c r="I32" s="209" t="s">
        <v>1066</v>
      </c>
      <c r="J32" s="209"/>
      <c r="K32" s="209"/>
      <c r="L32" s="213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T32" s="17"/>
      <c r="AU32" s="17"/>
      <c r="AV32" s="17"/>
      <c r="AW32" s="17"/>
      <c r="AX32" s="17"/>
    </row>
    <row r="33" spans="4:50" ht="117" customHeight="1">
      <c r="E33" s="405"/>
      <c r="G33" s="214" t="s">
        <v>204</v>
      </c>
      <c r="H33" s="196" t="str">
        <f>VLOOKUP(G33,$BA$5:$BR$11,10)</f>
        <v>Documented processes and appropriate mechanisms</v>
      </c>
      <c r="I33" s="211"/>
      <c r="J33" s="211"/>
      <c r="K33" s="211"/>
      <c r="L33" s="212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T33" s="17"/>
      <c r="AU33" s="17"/>
      <c r="AV33" s="17"/>
      <c r="AW33" s="17"/>
      <c r="AX33" s="17"/>
    </row>
    <row r="34" spans="4:50">
      <c r="E34" s="402" t="str">
        <f>IF(AND(I32="",J32="",K32="",L32=""),"INPUT ERROR! Please provide remarks"," ")</f>
        <v xml:space="preserve"> </v>
      </c>
      <c r="F34" s="402"/>
      <c r="G34" s="402"/>
      <c r="H34" s="402"/>
      <c r="I34" s="402"/>
      <c r="J34" s="402"/>
      <c r="K34" s="402"/>
      <c r="L34" s="402"/>
      <c r="AD34" s="17" t="b">
        <f>IF(G32="",FALSE,TRUE)</f>
        <v>1</v>
      </c>
      <c r="AE34" s="17">
        <f>IF(G32="AL5",5,0)</f>
        <v>0</v>
      </c>
      <c r="AF34" s="17">
        <f>IF(G32="AL4",4,0)</f>
        <v>0</v>
      </c>
      <c r="AG34" s="17">
        <f>IF(G32="AL3",3,0)</f>
        <v>3</v>
      </c>
      <c r="AH34" s="17">
        <f>IF(G32="AL2",2,0)</f>
        <v>0</v>
      </c>
      <c r="AI34" s="17">
        <f>IF(G32="AL1",1,0)</f>
        <v>0</v>
      </c>
      <c r="AJ34" s="17" t="b">
        <f>IF(AND(K32="",L32=""),TRUE,FALSE)</f>
        <v>1</v>
      </c>
      <c r="AK34" s="17" t="b">
        <f>IF(AND(K33="",L33=""),TRUE,FALSE)</f>
        <v>1</v>
      </c>
      <c r="AL34" s="17"/>
      <c r="AM34" s="17">
        <f>COUNTIF(AE34:AI34,0)</f>
        <v>4</v>
      </c>
      <c r="AN34" s="17" t="b">
        <f>IF((E34=" "),TRUE,FALSE)</f>
        <v>1</v>
      </c>
      <c r="AO34" s="17">
        <f>COUNTIF(AE34:AI34,5)</f>
        <v>0</v>
      </c>
      <c r="AP34" s="17">
        <f>COUNTIF(AE34:AI34,4)</f>
        <v>0</v>
      </c>
      <c r="AQ34" s="17">
        <f>COUNTIF(AE34:AI34,2)</f>
        <v>0</v>
      </c>
      <c r="AR34" s="17">
        <f>COUNTIF(AE34:AI34,1)</f>
        <v>0</v>
      </c>
      <c r="AT34" s="17">
        <f>IF(G33="AL5",5,0)</f>
        <v>0</v>
      </c>
      <c r="AU34" s="17">
        <f>IF(G33="AL4",4,0)</f>
        <v>0</v>
      </c>
      <c r="AV34" s="17">
        <f>IF(G33="AL3",3,0)</f>
        <v>3</v>
      </c>
      <c r="AW34" s="17">
        <f>IF(G33="AL2",2,0)</f>
        <v>0</v>
      </c>
      <c r="AX34" s="17">
        <f>IF(G33="AL1",1,0)</f>
        <v>0</v>
      </c>
    </row>
    <row r="35" spans="4:50"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T35" s="17"/>
      <c r="AU35" s="17"/>
      <c r="AV35" s="17"/>
      <c r="AW35" s="17"/>
      <c r="AX35" s="17"/>
    </row>
    <row r="36" spans="4:50" ht="48.75" customHeight="1">
      <c r="D36" s="177">
        <v>6.3</v>
      </c>
      <c r="E36" s="178" t="s">
        <v>96</v>
      </c>
      <c r="G36" s="167" t="s">
        <v>905</v>
      </c>
      <c r="H36" s="106" t="s">
        <v>906</v>
      </c>
      <c r="I36" s="106" t="s">
        <v>907</v>
      </c>
      <c r="J36" s="106" t="s">
        <v>1339</v>
      </c>
      <c r="K36" s="106" t="s">
        <v>1171</v>
      </c>
      <c r="L36" s="106" t="s">
        <v>1172</v>
      </c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T36" s="17"/>
      <c r="AU36" s="17"/>
      <c r="AV36" s="17"/>
      <c r="AW36" s="17"/>
      <c r="AX36" s="17"/>
    </row>
    <row r="37" spans="4:50" ht="95" customHeight="1">
      <c r="D37" s="5" t="s">
        <v>97</v>
      </c>
      <c r="E37" s="404" t="s">
        <v>919</v>
      </c>
      <c r="G37" s="208" t="s">
        <v>204</v>
      </c>
      <c r="H37" s="108" t="str">
        <f>VLOOKUP(G37,$BA$5:$BR$11,11)</f>
        <v>Adequate staffs</v>
      </c>
      <c r="I37" s="209" t="s">
        <v>1066</v>
      </c>
      <c r="J37" s="209"/>
      <c r="K37" s="209"/>
      <c r="L37" s="213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T37" s="17"/>
      <c r="AU37" s="17"/>
      <c r="AV37" s="17"/>
      <c r="AW37" s="17"/>
      <c r="AX37" s="17"/>
    </row>
    <row r="38" spans="4:50" ht="95" customHeight="1">
      <c r="E38" s="405"/>
      <c r="G38" s="214" t="s">
        <v>204</v>
      </c>
      <c r="H38" s="196" t="str">
        <f>VLOOKUP(G38,$BA$5:$BR$11,11)</f>
        <v>Adequate staffs</v>
      </c>
      <c r="I38" s="211"/>
      <c r="J38" s="211"/>
      <c r="K38" s="211"/>
      <c r="L38" s="212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T38" s="17"/>
      <c r="AU38" s="17"/>
      <c r="AV38" s="17"/>
      <c r="AW38" s="17"/>
      <c r="AX38" s="17"/>
    </row>
    <row r="39" spans="4:50">
      <c r="E39" s="402" t="str">
        <f>IF(AND(I37="",J37="",K37="",L37=""),"INPUT ERROR! Please provide remarks"," ")</f>
        <v xml:space="preserve"> </v>
      </c>
      <c r="F39" s="402"/>
      <c r="G39" s="402"/>
      <c r="H39" s="402"/>
      <c r="I39" s="402"/>
      <c r="J39" s="402"/>
      <c r="K39" s="402"/>
      <c r="L39" s="402"/>
      <c r="AD39" s="17" t="b">
        <f>IF(G37="",FALSE,TRUE)</f>
        <v>1</v>
      </c>
      <c r="AE39" s="17">
        <f>IF(G37="AL5",5,0)</f>
        <v>0</v>
      </c>
      <c r="AF39" s="17">
        <f>IF(G37="AL4",4,0)</f>
        <v>0</v>
      </c>
      <c r="AG39" s="17">
        <f>IF(G37="AL3",3,0)</f>
        <v>3</v>
      </c>
      <c r="AH39" s="17">
        <f>IF(G37="AL2",2,0)</f>
        <v>0</v>
      </c>
      <c r="AI39" s="17">
        <f>IF(G37="AL1",1,0)</f>
        <v>0</v>
      </c>
      <c r="AJ39" s="17" t="b">
        <f>IF(AND(K37="",L37=""),TRUE,FALSE)</f>
        <v>1</v>
      </c>
      <c r="AK39" s="17" t="b">
        <f>IF(AND(K38="",L38=""),TRUE,FALSE)</f>
        <v>1</v>
      </c>
      <c r="AL39" s="17"/>
      <c r="AM39" s="17">
        <f>COUNTIF(AE39:AI39,0)</f>
        <v>4</v>
      </c>
      <c r="AN39" s="17" t="b">
        <f>IF((E39=" "),TRUE,FALSE)</f>
        <v>1</v>
      </c>
      <c r="AO39" s="17">
        <f>COUNTIF(AE39:AI39,5)</f>
        <v>0</v>
      </c>
      <c r="AP39" s="17">
        <f>COUNTIF(AE39:AI39,4)</f>
        <v>0</v>
      </c>
      <c r="AQ39" s="17">
        <f>COUNTIF(AE39:AI39,2)</f>
        <v>0</v>
      </c>
      <c r="AR39" s="17">
        <f>COUNTIF(AE39:AI39,1)</f>
        <v>0</v>
      </c>
      <c r="AT39" s="17">
        <f>IF(G38="AL5",5,0)</f>
        <v>0</v>
      </c>
      <c r="AU39" s="17">
        <f>IF(G38="AL4",4,0)</f>
        <v>0</v>
      </c>
      <c r="AV39" s="17">
        <f>IF(G38="AL3",3,0)</f>
        <v>3</v>
      </c>
      <c r="AW39" s="17">
        <f>IF(G38="AL2",2,0)</f>
        <v>0</v>
      </c>
      <c r="AX39" s="17">
        <f>IF(G38="AL1",1,0)</f>
        <v>0</v>
      </c>
    </row>
    <row r="40" spans="4:50" ht="95" customHeight="1">
      <c r="D40" s="5" t="s">
        <v>98</v>
      </c>
      <c r="E40" s="405" t="s">
        <v>634</v>
      </c>
      <c r="G40" s="208" t="s">
        <v>204</v>
      </c>
      <c r="H40" s="108" t="str">
        <f>VLOOKUP(G40,$BA$5:$BR$11,12)</f>
        <v>Regular performance review conducted</v>
      </c>
      <c r="I40" s="209" t="s">
        <v>1066</v>
      </c>
      <c r="J40" s="209"/>
      <c r="K40" s="209"/>
      <c r="L40" s="213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T40" s="17"/>
      <c r="AU40" s="17"/>
      <c r="AV40" s="17"/>
      <c r="AW40" s="17"/>
      <c r="AX40" s="17"/>
    </row>
    <row r="41" spans="4:50" ht="95" customHeight="1">
      <c r="E41" s="405"/>
      <c r="G41" s="214" t="s">
        <v>204</v>
      </c>
      <c r="H41" s="196" t="str">
        <f>VLOOKUP(G41,$BA$5:$BR$11,12)</f>
        <v>Regular performance review conducted</v>
      </c>
      <c r="I41" s="211"/>
      <c r="J41" s="211"/>
      <c r="K41" s="211"/>
      <c r="L41" s="212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T41" s="17"/>
      <c r="AU41" s="17"/>
      <c r="AV41" s="17"/>
      <c r="AW41" s="17"/>
      <c r="AX41" s="17"/>
    </row>
    <row r="42" spans="4:50">
      <c r="E42" s="402" t="str">
        <f>IF(AND(I40="",J40="",K40="",L40=""),"INPUT ERROR! Please provide remarks"," ")</f>
        <v xml:space="preserve"> </v>
      </c>
      <c r="F42" s="402"/>
      <c r="G42" s="402"/>
      <c r="H42" s="402"/>
      <c r="I42" s="402"/>
      <c r="J42" s="402"/>
      <c r="K42" s="402"/>
      <c r="L42" s="402"/>
      <c r="AD42" s="17" t="b">
        <f>IF(G40="",FALSE,TRUE)</f>
        <v>1</v>
      </c>
      <c r="AE42" s="17">
        <f>IF(G40="AL5",5,0)</f>
        <v>0</v>
      </c>
      <c r="AF42" s="17">
        <f>IF(G40="AL4",4,0)</f>
        <v>0</v>
      </c>
      <c r="AG42" s="17">
        <f>IF(G40="AL3",3,0)</f>
        <v>3</v>
      </c>
      <c r="AH42" s="17">
        <f>IF(G40="AL2",2,0)</f>
        <v>0</v>
      </c>
      <c r="AI42" s="17">
        <f>IF(G40="AL1",1,0)</f>
        <v>0</v>
      </c>
      <c r="AJ42" s="17" t="b">
        <f>IF(AND(K40="",L40=""),TRUE,FALSE)</f>
        <v>1</v>
      </c>
      <c r="AK42" s="17" t="b">
        <f>IF(AND(K41="",L41=""),TRUE,FALSE)</f>
        <v>1</v>
      </c>
      <c r="AL42" s="17"/>
      <c r="AM42" s="17">
        <f>COUNTIF(AE42:AI42,0)</f>
        <v>4</v>
      </c>
      <c r="AN42" s="17" t="b">
        <f>IF((E42=" "),TRUE,FALSE)</f>
        <v>1</v>
      </c>
      <c r="AO42" s="17">
        <f>COUNTIF(AE42:AI42,5)</f>
        <v>0</v>
      </c>
      <c r="AP42" s="17">
        <f>COUNTIF(AE42:AI42,4)</f>
        <v>0</v>
      </c>
      <c r="AQ42" s="17">
        <f>COUNTIF(AE42:AI42,2)</f>
        <v>0</v>
      </c>
      <c r="AR42" s="17">
        <f>COUNTIF(AE42:AI42,1)</f>
        <v>0</v>
      </c>
      <c r="AT42" s="17">
        <f>IF(G41="AL5",5,0)</f>
        <v>0</v>
      </c>
      <c r="AU42" s="17">
        <f>IF(G41="AL4",4,0)</f>
        <v>0</v>
      </c>
      <c r="AV42" s="17">
        <f>IF(G41="AL3",3,0)</f>
        <v>3</v>
      </c>
      <c r="AW42" s="17">
        <f>IF(G41="AL2",2,0)</f>
        <v>0</v>
      </c>
      <c r="AX42" s="17">
        <f>IF(G41="AL1",1,0)</f>
        <v>0</v>
      </c>
    </row>
    <row r="43" spans="4:50" ht="95" customHeight="1">
      <c r="D43" s="5" t="s">
        <v>99</v>
      </c>
      <c r="E43" s="405" t="s">
        <v>920</v>
      </c>
      <c r="G43" s="208" t="s">
        <v>204</v>
      </c>
      <c r="H43" s="108" t="str">
        <f>VLOOKUP(G43,$BA$5:$BR$11,13)</f>
        <v>Appropriate training scheme</v>
      </c>
      <c r="I43" s="209" t="s">
        <v>1066</v>
      </c>
      <c r="J43" s="209"/>
      <c r="K43" s="209"/>
      <c r="L43" s="213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T43" s="17"/>
      <c r="AU43" s="17"/>
      <c r="AV43" s="17"/>
      <c r="AW43" s="17"/>
      <c r="AX43" s="17"/>
    </row>
    <row r="44" spans="4:50" ht="95" customHeight="1">
      <c r="E44" s="405"/>
      <c r="G44" s="214" t="s">
        <v>204</v>
      </c>
      <c r="H44" s="196" t="str">
        <f>VLOOKUP(G44,$BA$5:$BR$11,13)</f>
        <v>Appropriate training scheme</v>
      </c>
      <c r="I44" s="211"/>
      <c r="J44" s="211"/>
      <c r="K44" s="211"/>
      <c r="L44" s="212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T44" s="17"/>
      <c r="AU44" s="17"/>
      <c r="AV44" s="17"/>
      <c r="AW44" s="17"/>
      <c r="AX44" s="17"/>
    </row>
    <row r="45" spans="4:50">
      <c r="E45" s="402" t="str">
        <f>IF(AND(I43="",J43="",K43="",L43=""),"INPUT ERROR! Please provide remarks"," ")</f>
        <v xml:space="preserve"> </v>
      </c>
      <c r="F45" s="402"/>
      <c r="G45" s="402"/>
      <c r="H45" s="402"/>
      <c r="I45" s="402"/>
      <c r="J45" s="402"/>
      <c r="K45" s="402"/>
      <c r="L45" s="402"/>
      <c r="AD45" s="17" t="b">
        <f>IF(G43="",FALSE,TRUE)</f>
        <v>1</v>
      </c>
      <c r="AE45" s="17">
        <f>IF(G43="AL5",5,0)</f>
        <v>0</v>
      </c>
      <c r="AF45" s="17">
        <f>IF(G43="AL4",4,0)</f>
        <v>0</v>
      </c>
      <c r="AG45" s="17">
        <f>IF(G43="AL3",3,0)</f>
        <v>3</v>
      </c>
      <c r="AH45" s="17">
        <f>IF(G43="AL2",2,0)</f>
        <v>0</v>
      </c>
      <c r="AI45" s="17">
        <f>IF(G43="AL1",1,0)</f>
        <v>0</v>
      </c>
      <c r="AJ45" s="17" t="b">
        <f>IF(AND(K43="",L43=""),TRUE,FALSE)</f>
        <v>1</v>
      </c>
      <c r="AK45" s="17" t="b">
        <f>IF(AND(K44="",L44=""),TRUE,FALSE)</f>
        <v>1</v>
      </c>
      <c r="AL45" s="17"/>
      <c r="AM45" s="17">
        <f>COUNTIF(AE45:AI45,0)</f>
        <v>4</v>
      </c>
      <c r="AN45" s="17" t="b">
        <f>IF((E45=" "),TRUE,FALSE)</f>
        <v>1</v>
      </c>
      <c r="AO45" s="17">
        <f>COUNTIF(AE45:AI45,5)</f>
        <v>0</v>
      </c>
      <c r="AP45" s="17">
        <f>COUNTIF(AE45:AI45,4)</f>
        <v>0</v>
      </c>
      <c r="AQ45" s="17">
        <f>COUNTIF(AE45:AI45,2)</f>
        <v>0</v>
      </c>
      <c r="AR45" s="17">
        <f>COUNTIF(AE45:AI45,1)</f>
        <v>0</v>
      </c>
      <c r="AT45" s="17">
        <f>IF(G44="AL5",5,0)</f>
        <v>0</v>
      </c>
      <c r="AU45" s="17">
        <f>IF(G44="AL4",4,0)</f>
        <v>0</v>
      </c>
      <c r="AV45" s="17">
        <f>IF(G44="AL3",3,0)</f>
        <v>3</v>
      </c>
      <c r="AW45" s="17">
        <f>IF(G44="AL2",2,0)</f>
        <v>0</v>
      </c>
      <c r="AX45" s="17">
        <f>IF(G44="AL1",1,0)</f>
        <v>0</v>
      </c>
    </row>
    <row r="46" spans="4:50"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T46" s="17"/>
      <c r="AU46" s="17"/>
      <c r="AV46" s="17"/>
      <c r="AW46" s="17"/>
      <c r="AX46" s="17"/>
    </row>
    <row r="47" spans="4:50" ht="48.75" customHeight="1">
      <c r="D47" s="177">
        <v>6.4</v>
      </c>
      <c r="E47" s="178" t="s">
        <v>100</v>
      </c>
      <c r="G47" s="167" t="s">
        <v>905</v>
      </c>
      <c r="H47" s="106" t="s">
        <v>906</v>
      </c>
      <c r="I47" s="106" t="s">
        <v>907</v>
      </c>
      <c r="J47" s="106" t="s">
        <v>1339</v>
      </c>
      <c r="K47" s="106" t="s">
        <v>1171</v>
      </c>
      <c r="L47" s="106" t="s">
        <v>1172</v>
      </c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T47" s="17"/>
      <c r="AU47" s="17"/>
      <c r="AV47" s="17"/>
      <c r="AW47" s="17"/>
      <c r="AX47" s="17"/>
    </row>
    <row r="48" spans="4:50" ht="95" customHeight="1">
      <c r="D48" s="5" t="s">
        <v>101</v>
      </c>
      <c r="E48" s="404" t="s">
        <v>635</v>
      </c>
      <c r="G48" s="208" t="s">
        <v>204</v>
      </c>
      <c r="H48" s="108" t="str">
        <f>VLOOKUP(G48,$BA$5:$BR$11,14)</f>
        <v>Approriate policies and practices</v>
      </c>
      <c r="I48" s="209" t="s">
        <v>1066</v>
      </c>
      <c r="J48" s="209"/>
      <c r="K48" s="209"/>
      <c r="L48" s="213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T48" s="17"/>
      <c r="AU48" s="17"/>
      <c r="AV48" s="17"/>
      <c r="AW48" s="17"/>
      <c r="AX48" s="17"/>
    </row>
    <row r="49" spans="4:50" ht="95" customHeight="1">
      <c r="E49" s="405"/>
      <c r="G49" s="214" t="s">
        <v>204</v>
      </c>
      <c r="H49" s="196" t="str">
        <f>VLOOKUP(G49,$BA$5:$BR$11,14)</f>
        <v>Approriate policies and practices</v>
      </c>
      <c r="I49" s="211"/>
      <c r="J49" s="211"/>
      <c r="K49" s="211"/>
      <c r="L49" s="212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T49" s="17"/>
      <c r="AU49" s="17"/>
      <c r="AV49" s="17"/>
      <c r="AW49" s="17"/>
      <c r="AX49" s="17"/>
    </row>
    <row r="50" spans="4:50">
      <c r="E50" s="402" t="str">
        <f>IF(AND(I48="",J48="",K48="",L48=""),"INPUT ERROR! Please provide remarks"," ")</f>
        <v xml:space="preserve"> </v>
      </c>
      <c r="F50" s="402"/>
      <c r="G50" s="402"/>
      <c r="H50" s="402"/>
      <c r="I50" s="402"/>
      <c r="J50" s="402"/>
      <c r="K50" s="402"/>
      <c r="L50" s="402"/>
      <c r="AD50" s="17" t="b">
        <f>IF(G48="",FALSE,TRUE)</f>
        <v>1</v>
      </c>
      <c r="AE50" s="17">
        <f>IF(G48="AL5",5,0)</f>
        <v>0</v>
      </c>
      <c r="AF50" s="17">
        <f>IF(G48="AL4",4,0)</f>
        <v>0</v>
      </c>
      <c r="AG50" s="17">
        <f>IF(G48="AL3",3,0)</f>
        <v>3</v>
      </c>
      <c r="AH50" s="17">
        <f>IF(G48="AL2",2,0)</f>
        <v>0</v>
      </c>
      <c r="AI50" s="17">
        <f>IF(G48="AL1",1,0)</f>
        <v>0</v>
      </c>
      <c r="AJ50" s="17" t="b">
        <f>IF(AND(K48="",L48=""),TRUE,FALSE)</f>
        <v>1</v>
      </c>
      <c r="AK50" s="17" t="b">
        <f>IF(AND(K49="",L49=""),TRUE,FALSE)</f>
        <v>1</v>
      </c>
      <c r="AL50" s="17"/>
      <c r="AM50" s="17">
        <f>COUNTIF(AE50:AI50,0)</f>
        <v>4</v>
      </c>
      <c r="AN50" s="17" t="b">
        <f>IF((E50=" "),TRUE,FALSE)</f>
        <v>1</v>
      </c>
      <c r="AO50" s="17">
        <f>COUNTIF(AE50:AI50,5)</f>
        <v>0</v>
      </c>
      <c r="AP50" s="17">
        <f>COUNTIF(AE50:AI50,4)</f>
        <v>0</v>
      </c>
      <c r="AQ50" s="17">
        <f>COUNTIF(AE50:AI50,2)</f>
        <v>0</v>
      </c>
      <c r="AR50" s="17">
        <f>COUNTIF(AE50:AI50,1)</f>
        <v>0</v>
      </c>
      <c r="AT50" s="17">
        <f>IF(G49="AL5",5,0)</f>
        <v>0</v>
      </c>
      <c r="AU50" s="17">
        <f>IF(G49="AL4",4,0)</f>
        <v>0</v>
      </c>
      <c r="AV50" s="17">
        <f>IF(G49="AL3",3,0)</f>
        <v>3</v>
      </c>
      <c r="AW50" s="17">
        <f>IF(G49="AL2",2,0)</f>
        <v>0</v>
      </c>
      <c r="AX50" s="17">
        <f>IF(G49="AL1",1,0)</f>
        <v>0</v>
      </c>
    </row>
    <row r="51" spans="4:50" ht="95" customHeight="1">
      <c r="D51" s="5" t="s">
        <v>102</v>
      </c>
      <c r="E51" s="405" t="s">
        <v>636</v>
      </c>
      <c r="G51" s="208" t="s">
        <v>204</v>
      </c>
      <c r="H51" s="108" t="str">
        <f>VLOOKUP(G51,$BA$5:$BR$11,15)</f>
        <v>Appropriately maintaned</v>
      </c>
      <c r="I51" s="209" t="s">
        <v>1066</v>
      </c>
      <c r="J51" s="209"/>
      <c r="K51" s="209"/>
      <c r="L51" s="213"/>
      <c r="AD51" s="17"/>
      <c r="AE51" s="17"/>
      <c r="AF51" s="17"/>
      <c r="AG51" s="17"/>
      <c r="AH51" s="17"/>
      <c r="AI51" s="17"/>
      <c r="AJ51" s="13"/>
      <c r="AK51" s="17"/>
      <c r="AL51" s="17"/>
      <c r="AM51" s="17"/>
      <c r="AN51" s="17"/>
      <c r="AO51" s="17"/>
      <c r="AP51" s="17"/>
      <c r="AQ51" s="17"/>
      <c r="AR51" s="17"/>
      <c r="AT51" s="17"/>
      <c r="AU51" s="17"/>
      <c r="AV51" s="17"/>
      <c r="AW51" s="17"/>
      <c r="AX51" s="17"/>
    </row>
    <row r="52" spans="4:50" ht="95" customHeight="1">
      <c r="E52" s="405"/>
      <c r="G52" s="214" t="s">
        <v>204</v>
      </c>
      <c r="H52" s="196" t="str">
        <f>VLOOKUP(G52,$BA$5:$BR$11,15)</f>
        <v>Appropriately maintaned</v>
      </c>
      <c r="I52" s="211"/>
      <c r="J52" s="211"/>
      <c r="K52" s="211"/>
      <c r="L52" s="212"/>
      <c r="AD52" s="17"/>
      <c r="AE52" s="17"/>
      <c r="AF52" s="17"/>
      <c r="AG52" s="17"/>
      <c r="AH52" s="17"/>
      <c r="AI52" s="17"/>
      <c r="AJ52" s="13"/>
      <c r="AK52" s="17"/>
      <c r="AL52" s="17"/>
      <c r="AM52" s="17"/>
      <c r="AN52" s="17"/>
      <c r="AO52" s="17"/>
      <c r="AP52" s="17"/>
      <c r="AQ52" s="17"/>
      <c r="AR52" s="17"/>
      <c r="AT52" s="17"/>
      <c r="AU52" s="17"/>
      <c r="AV52" s="17"/>
      <c r="AW52" s="17"/>
      <c r="AX52" s="17"/>
    </row>
    <row r="53" spans="4:50">
      <c r="E53" s="402" t="str">
        <f>IF(AND(I51="",J51="",K51="",L51=""),"INPUT ERROR! Please provide remarks"," ")</f>
        <v xml:space="preserve"> </v>
      </c>
      <c r="F53" s="402"/>
      <c r="G53" s="402"/>
      <c r="H53" s="402"/>
      <c r="I53" s="402"/>
      <c r="J53" s="402"/>
      <c r="K53" s="402"/>
      <c r="L53" s="402"/>
      <c r="AD53" s="17" t="b">
        <f>IF(G51="",FALSE,TRUE)</f>
        <v>1</v>
      </c>
      <c r="AE53" s="17">
        <f>IF(G51="AL5",5,0)</f>
        <v>0</v>
      </c>
      <c r="AF53" s="17">
        <f>IF(G51="AL4",4,0)</f>
        <v>0</v>
      </c>
      <c r="AG53" s="17">
        <f>IF(G51="AL3",3,0)</f>
        <v>3</v>
      </c>
      <c r="AH53" s="17">
        <f>IF(G51="AL2",2,0)</f>
        <v>0</v>
      </c>
      <c r="AI53" s="17">
        <f>IF(G51="AL1",1,0)</f>
        <v>0</v>
      </c>
      <c r="AJ53" s="17" t="b">
        <f>IF(AND(K51="",L51=""),TRUE,FALSE)</f>
        <v>1</v>
      </c>
      <c r="AK53" s="17" t="b">
        <f>IF(AND(K52="",L52=""),TRUE,FALSE)</f>
        <v>1</v>
      </c>
      <c r="AL53" s="17"/>
      <c r="AM53" s="17">
        <f>COUNTIF(AE53:AI53,0)</f>
        <v>4</v>
      </c>
      <c r="AN53" s="17" t="b">
        <f>IF((E53=" "),TRUE,FALSE)</f>
        <v>1</v>
      </c>
      <c r="AO53" s="17">
        <f>COUNTIF(AE53:AI53,5)</f>
        <v>0</v>
      </c>
      <c r="AP53" s="17">
        <f>COUNTIF(AE53:AI53,4)</f>
        <v>0</v>
      </c>
      <c r="AQ53" s="17">
        <f>COUNTIF(AE53:AI53,2)</f>
        <v>0</v>
      </c>
      <c r="AR53" s="17">
        <f>COUNTIF(AE53:AI53,1)</f>
        <v>0</v>
      </c>
      <c r="AT53" s="17">
        <f>IF(G52="AL5",5,0)</f>
        <v>0</v>
      </c>
      <c r="AU53" s="17">
        <f>IF(G52="AL4",4,0)</f>
        <v>0</v>
      </c>
      <c r="AV53" s="17">
        <f>IF(G52="AL3",3,0)</f>
        <v>3</v>
      </c>
      <c r="AW53" s="17">
        <f>IF(G52="AL2",2,0)</f>
        <v>0</v>
      </c>
      <c r="AX53" s="17">
        <f>IF(G52="AL1",1,0)</f>
        <v>0</v>
      </c>
    </row>
    <row r="54" spans="4:50" ht="95" customHeight="1">
      <c r="D54" s="5" t="s">
        <v>103</v>
      </c>
      <c r="E54" s="405" t="s">
        <v>637</v>
      </c>
      <c r="G54" s="208" t="s">
        <v>204</v>
      </c>
      <c r="H54" s="108" t="str">
        <f>VLOOKUP(G54,$BA$5:$BR$11,16)</f>
        <v>Adequately implemented</v>
      </c>
      <c r="I54" s="209" t="s">
        <v>1066</v>
      </c>
      <c r="J54" s="209"/>
      <c r="K54" s="209"/>
      <c r="L54" s="213"/>
      <c r="AD54" s="17"/>
      <c r="AE54" s="17"/>
      <c r="AF54" s="17"/>
      <c r="AG54" s="17"/>
      <c r="AH54" s="17"/>
      <c r="AI54" s="17"/>
      <c r="AJ54" s="13"/>
      <c r="AK54" s="17"/>
      <c r="AL54" s="17"/>
      <c r="AM54" s="17"/>
      <c r="AN54" s="17"/>
      <c r="AO54" s="17"/>
      <c r="AP54" s="17"/>
      <c r="AQ54" s="17"/>
      <c r="AR54" s="17"/>
      <c r="AT54" s="17"/>
      <c r="AU54" s="17"/>
      <c r="AV54" s="17"/>
      <c r="AW54" s="17"/>
      <c r="AX54" s="17"/>
    </row>
    <row r="55" spans="4:50" ht="95" customHeight="1">
      <c r="E55" s="405"/>
      <c r="G55" s="214" t="s">
        <v>204</v>
      </c>
      <c r="H55" s="196" t="str">
        <f>VLOOKUP(G55,$BA$5:$BR$11,16)</f>
        <v>Adequately implemented</v>
      </c>
      <c r="I55" s="211"/>
      <c r="J55" s="211"/>
      <c r="K55" s="211"/>
      <c r="L55" s="212"/>
      <c r="AD55" s="17"/>
      <c r="AE55" s="17"/>
      <c r="AF55" s="17"/>
      <c r="AG55" s="17"/>
      <c r="AH55" s="17"/>
      <c r="AI55" s="17"/>
      <c r="AJ55" s="13"/>
      <c r="AK55" s="17"/>
      <c r="AL55" s="17"/>
      <c r="AM55" s="17"/>
      <c r="AN55" s="17"/>
      <c r="AO55" s="17"/>
      <c r="AP55" s="17"/>
      <c r="AQ55" s="17"/>
      <c r="AR55" s="17"/>
      <c r="AT55" s="17"/>
      <c r="AU55" s="17"/>
      <c r="AV55" s="17"/>
      <c r="AW55" s="17"/>
      <c r="AX55" s="17"/>
    </row>
    <row r="56" spans="4:50">
      <c r="E56" s="402" t="str">
        <f>IF(AND(I54="",J54="",K54="",L54=""),"INPUT ERROR! Please provide remarks"," ")</f>
        <v xml:space="preserve"> </v>
      </c>
      <c r="F56" s="402"/>
      <c r="G56" s="402"/>
      <c r="H56" s="402"/>
      <c r="I56" s="402"/>
      <c r="J56" s="402"/>
      <c r="K56" s="402"/>
      <c r="L56" s="402"/>
      <c r="AD56" s="17" t="b">
        <f>IF(G54="",FALSE,TRUE)</f>
        <v>1</v>
      </c>
      <c r="AE56" s="17">
        <f>IF(G54="AL5",5,0)</f>
        <v>0</v>
      </c>
      <c r="AF56" s="17">
        <f>IF(G54="AL4",4,0)</f>
        <v>0</v>
      </c>
      <c r="AG56" s="17">
        <f>IF(G54="AL3",3,0)</f>
        <v>3</v>
      </c>
      <c r="AH56" s="17">
        <f>IF(G54="AL2",2,0)</f>
        <v>0</v>
      </c>
      <c r="AI56" s="17">
        <f>IF(G54="AL1",1,0)</f>
        <v>0</v>
      </c>
      <c r="AJ56" s="17" t="b">
        <f>IF(AND(K54="",L54=""),TRUE,FALSE)</f>
        <v>1</v>
      </c>
      <c r="AK56" s="17" t="b">
        <f>IF(AND(K55="",L55=""),TRUE,FALSE)</f>
        <v>1</v>
      </c>
      <c r="AL56" s="17"/>
      <c r="AM56" s="17">
        <f>COUNTIF(AE56:AI56,0)</f>
        <v>4</v>
      </c>
      <c r="AN56" s="17" t="b">
        <f>IF((E56=" "),TRUE,FALSE)</f>
        <v>1</v>
      </c>
      <c r="AO56" s="17">
        <f>COUNTIF(AE56:AI56,5)</f>
        <v>0</v>
      </c>
      <c r="AP56" s="17">
        <f>COUNTIF(AE56:AI56,4)</f>
        <v>0</v>
      </c>
      <c r="AQ56" s="17">
        <f>COUNTIF(AE56:AI56,2)</f>
        <v>0</v>
      </c>
      <c r="AR56" s="17">
        <f>COUNTIF(AE56:AI56,1)</f>
        <v>0</v>
      </c>
      <c r="AT56" s="17">
        <f>IF(G55="AL5",5,0)</f>
        <v>0</v>
      </c>
      <c r="AU56" s="17">
        <f>IF(G55="AL4",4,0)</f>
        <v>0</v>
      </c>
      <c r="AV56" s="17">
        <f>IF(G55="AL3",3,0)</f>
        <v>3</v>
      </c>
      <c r="AW56" s="17">
        <f>IF(G55="AL2",2,0)</f>
        <v>0</v>
      </c>
      <c r="AX56" s="17">
        <f>IF(G55="AL1",1,0)</f>
        <v>0</v>
      </c>
    </row>
    <row r="57" spans="4:50" ht="95" customHeight="1">
      <c r="D57" s="26" t="s">
        <v>924</v>
      </c>
      <c r="E57" s="405" t="s">
        <v>480</v>
      </c>
      <c r="G57" s="208" t="s">
        <v>204</v>
      </c>
      <c r="H57" s="108" t="str">
        <f>VLOOKUP(G57,$BA$5:$BR$11,17)</f>
        <v>Regular review conducted</v>
      </c>
      <c r="I57" s="209" t="s">
        <v>1066</v>
      </c>
      <c r="J57" s="209"/>
      <c r="K57" s="209"/>
      <c r="L57" s="213"/>
      <c r="AD57" s="17"/>
      <c r="AE57" s="17"/>
      <c r="AF57" s="17"/>
      <c r="AG57" s="17"/>
      <c r="AH57" s="17"/>
      <c r="AI57" s="17"/>
      <c r="AJ57" s="13"/>
      <c r="AK57" s="17"/>
      <c r="AL57" s="17"/>
      <c r="AM57" s="17"/>
      <c r="AN57" s="17"/>
      <c r="AO57" s="17"/>
      <c r="AP57" s="17"/>
      <c r="AQ57" s="17"/>
      <c r="AR57" s="17"/>
      <c r="AT57" s="17"/>
      <c r="AU57" s="17"/>
      <c r="AV57" s="17"/>
      <c r="AW57" s="17"/>
      <c r="AX57" s="17"/>
    </row>
    <row r="58" spans="4:50" ht="95" customHeight="1">
      <c r="D58" s="26"/>
      <c r="E58" s="405"/>
      <c r="G58" s="214" t="s">
        <v>204</v>
      </c>
      <c r="H58" s="196" t="str">
        <f>VLOOKUP(G58,$BA$5:$BR$11,17)</f>
        <v>Regular review conducted</v>
      </c>
      <c r="I58" s="211"/>
      <c r="J58" s="211"/>
      <c r="K58" s="211"/>
      <c r="L58" s="212"/>
      <c r="AD58" s="17"/>
      <c r="AE58" s="17"/>
      <c r="AF58" s="17"/>
      <c r="AG58" s="17"/>
      <c r="AH58" s="17"/>
      <c r="AI58" s="17"/>
      <c r="AJ58" s="13"/>
      <c r="AK58" s="17"/>
      <c r="AL58" s="17"/>
      <c r="AM58" s="17"/>
      <c r="AN58" s="17"/>
      <c r="AO58" s="17"/>
      <c r="AP58" s="17"/>
      <c r="AQ58" s="17"/>
      <c r="AR58" s="17"/>
      <c r="AT58" s="17"/>
      <c r="AU58" s="17"/>
      <c r="AV58" s="17"/>
      <c r="AW58" s="17"/>
      <c r="AX58" s="17"/>
    </row>
    <row r="59" spans="4:50">
      <c r="E59" s="402" t="str">
        <f>IF(AND(I57="",J57="",K57="",L57=""),"INPUT ERROR! Please provide remarks"," ")</f>
        <v xml:space="preserve"> </v>
      </c>
      <c r="F59" s="402"/>
      <c r="G59" s="402"/>
      <c r="H59" s="402"/>
      <c r="I59" s="402"/>
      <c r="J59" s="402"/>
      <c r="K59" s="402"/>
      <c r="L59" s="402"/>
      <c r="AD59" s="17" t="b">
        <f>IF(G57="",FALSE,TRUE)</f>
        <v>1</v>
      </c>
      <c r="AE59" s="17">
        <f>IF(G57="AL5",5,0)</f>
        <v>0</v>
      </c>
      <c r="AF59" s="17">
        <f>IF(G57="AL4",4,0)</f>
        <v>0</v>
      </c>
      <c r="AG59" s="17">
        <f>IF(G57="AL3",3,0)</f>
        <v>3</v>
      </c>
      <c r="AH59" s="17">
        <f>IF(G57="AL2",2,0)</f>
        <v>0</v>
      </c>
      <c r="AI59" s="17">
        <f>IF(G57="AL1",1,0)</f>
        <v>0</v>
      </c>
      <c r="AJ59" s="17" t="b">
        <f>IF(AND(K57="",L57=""),TRUE,FALSE)</f>
        <v>1</v>
      </c>
      <c r="AK59" s="17" t="b">
        <f>IF(AND(K58="",L58=""),TRUE,FALSE)</f>
        <v>1</v>
      </c>
      <c r="AL59" s="17"/>
      <c r="AM59" s="17">
        <f>COUNTIF(AE59:AI59,0)</f>
        <v>4</v>
      </c>
      <c r="AN59" s="17" t="b">
        <f>IF((E59=" "),TRUE,FALSE)</f>
        <v>1</v>
      </c>
      <c r="AO59" s="17">
        <f>COUNTIF(AE59:AI59,5)</f>
        <v>0</v>
      </c>
      <c r="AP59" s="17">
        <f>COUNTIF(AE59:AI59,4)</f>
        <v>0</v>
      </c>
      <c r="AQ59" s="17">
        <f>COUNTIF(AE59:AI59,2)</f>
        <v>0</v>
      </c>
      <c r="AR59" s="17">
        <f>COUNTIF(AE59:AI59,1)</f>
        <v>0</v>
      </c>
      <c r="AT59" s="17">
        <f>IF(G58="AL5",5,0)</f>
        <v>0</v>
      </c>
      <c r="AU59" s="17">
        <f>IF(G58="AL4",4,0)</f>
        <v>0</v>
      </c>
      <c r="AV59" s="17">
        <f>IF(G58="AL3",3,0)</f>
        <v>3</v>
      </c>
      <c r="AW59" s="17">
        <f>IF(G58="AL2",2,0)</f>
        <v>0</v>
      </c>
      <c r="AX59" s="17">
        <f>IF(G58="AL1",1,0)</f>
        <v>0</v>
      </c>
    </row>
    <row r="60" spans="4:50"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T60" s="13"/>
      <c r="AU60" s="13"/>
      <c r="AV60" s="13"/>
      <c r="AW60" s="13"/>
      <c r="AX60" s="13"/>
    </row>
    <row r="61" spans="4:50"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T61" s="13"/>
      <c r="AU61" s="13"/>
      <c r="AV61" s="13"/>
      <c r="AW61" s="13"/>
      <c r="AX61" s="13"/>
    </row>
    <row r="62" spans="4:50">
      <c r="AD62" s="18" t="b">
        <f>IF(AND(AD8:AD59,AN8:AN59),TRUE,FALSE)</f>
        <v>1</v>
      </c>
      <c r="AE62" s="13"/>
      <c r="AF62" s="13"/>
      <c r="AG62" s="13"/>
      <c r="AH62" s="13"/>
      <c r="AI62" s="13"/>
      <c r="AJ62" s="13" t="b">
        <f>IF(AND(AJ8:AJ60),TRUE,FALSE)</f>
        <v>1</v>
      </c>
      <c r="AK62" s="13" t="b">
        <f>IF(AND(AK8:AK60),TRUE,FALSE)</f>
        <v>1</v>
      </c>
      <c r="AL62" s="13"/>
      <c r="AM62" s="13"/>
      <c r="AN62" s="13"/>
      <c r="AO62" s="13"/>
      <c r="AP62" s="13"/>
      <c r="AQ62" s="13"/>
      <c r="AR62" s="13"/>
      <c r="AT62" s="13"/>
      <c r="AU62" s="13"/>
      <c r="AV62" s="13"/>
      <c r="AW62" s="13"/>
      <c r="AX62" s="13"/>
    </row>
    <row r="63" spans="4:50">
      <c r="AD63" s="18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T63" s="13"/>
      <c r="AU63" s="13"/>
      <c r="AV63" s="13"/>
      <c r="AW63" s="13"/>
      <c r="AX63" s="13"/>
    </row>
    <row r="64" spans="4:50">
      <c r="AD64" s="19">
        <f>COUNTA(AD8:AD59)</f>
        <v>16</v>
      </c>
      <c r="AE64" s="19">
        <f>COUNTIF(AE8:AE59,5)</f>
        <v>0</v>
      </c>
      <c r="AF64" s="19">
        <f>COUNTIF(AF8:AF59,4)</f>
        <v>0</v>
      </c>
      <c r="AG64" s="19">
        <f>COUNTIF(AG8:AG59,3)</f>
        <v>15</v>
      </c>
      <c r="AH64" s="19">
        <f>COUNTIF(AH8:AH59,2)</f>
        <v>0</v>
      </c>
      <c r="AI64" s="19">
        <f>COUNTIF(AI8:AI59,1)</f>
        <v>0</v>
      </c>
      <c r="AJ64" s="13"/>
      <c r="AK64" s="13"/>
      <c r="AL64" s="13"/>
      <c r="AM64" s="13"/>
      <c r="AN64" s="13"/>
      <c r="AO64" s="13"/>
      <c r="AP64" s="13"/>
      <c r="AQ64" s="13"/>
      <c r="AR64" s="13"/>
      <c r="AT64" s="19">
        <f>COUNTIF(AT8:AT59,5)</f>
        <v>0</v>
      </c>
      <c r="AU64" s="19">
        <f>COUNTIF(AU8:AU59,4)</f>
        <v>0</v>
      </c>
      <c r="AV64" s="19">
        <f>COUNTIF(AV8:AV59,3)</f>
        <v>16</v>
      </c>
      <c r="AW64" s="19">
        <f>COUNTIF(AW8:AW59,2)</f>
        <v>0</v>
      </c>
      <c r="AX64" s="19">
        <f>COUNTIF(AX8:AX59,1)</f>
        <v>0</v>
      </c>
    </row>
    <row r="65" spans="30:50"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T65" s="13"/>
      <c r="AU65" s="13"/>
      <c r="AV65" s="13"/>
      <c r="AW65" s="13"/>
      <c r="AX65" s="13"/>
    </row>
    <row r="66" spans="30:50"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T66" s="13"/>
      <c r="AU66" s="13"/>
      <c r="AV66" s="13"/>
      <c r="AW66" s="13"/>
      <c r="AX66" s="13"/>
    </row>
    <row r="67" spans="30:50"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T67" s="13"/>
      <c r="AU67" s="13"/>
      <c r="AV67" s="13"/>
      <c r="AW67" s="13"/>
      <c r="AX67" s="13"/>
    </row>
    <row r="68" spans="30:50"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T68" s="13"/>
      <c r="AU68" s="13"/>
      <c r="AV68" s="13"/>
      <c r="AW68" s="13"/>
      <c r="AX68" s="13"/>
    </row>
    <row r="69" spans="30:50"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T69" s="13"/>
      <c r="AU69" s="13"/>
      <c r="AV69" s="13"/>
      <c r="AW69" s="13"/>
      <c r="AX69" s="13"/>
    </row>
    <row r="70" spans="30:50"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T70" s="13"/>
      <c r="AU70" s="13"/>
      <c r="AV70" s="13"/>
      <c r="AW70" s="13"/>
      <c r="AX70" s="13"/>
    </row>
    <row r="71" spans="30:50"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T71" s="13"/>
      <c r="AU71" s="13"/>
      <c r="AV71" s="13"/>
      <c r="AW71" s="13"/>
      <c r="AX71" s="13"/>
    </row>
    <row r="72" spans="30:50"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T72" s="13"/>
      <c r="AU72" s="13"/>
      <c r="AV72" s="13"/>
      <c r="AW72" s="13"/>
      <c r="AX72" s="13"/>
    </row>
    <row r="73" spans="30:50"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T73" s="13"/>
      <c r="AU73" s="13"/>
      <c r="AV73" s="13"/>
      <c r="AW73" s="13"/>
      <c r="AX73" s="13"/>
    </row>
    <row r="74" spans="30:50"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T74" s="13"/>
      <c r="AU74" s="13"/>
      <c r="AV74" s="13"/>
      <c r="AW74" s="13"/>
      <c r="AX74" s="13"/>
    </row>
    <row r="75" spans="30:50"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T75" s="13"/>
      <c r="AU75" s="13"/>
      <c r="AV75" s="13"/>
      <c r="AW75" s="13"/>
      <c r="AX75" s="13"/>
    </row>
    <row r="76" spans="30:50"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T76" s="13"/>
      <c r="AU76" s="13"/>
      <c r="AV76" s="13"/>
      <c r="AW76" s="13"/>
      <c r="AX76" s="13"/>
    </row>
    <row r="77" spans="30:50"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T77" s="13"/>
      <c r="AU77" s="13"/>
      <c r="AV77" s="13"/>
      <c r="AW77" s="13"/>
      <c r="AX77" s="13"/>
    </row>
    <row r="78" spans="30:50"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T78" s="13"/>
      <c r="AU78" s="13"/>
      <c r="AV78" s="13"/>
      <c r="AW78" s="13"/>
      <c r="AX78" s="13"/>
    </row>
    <row r="79" spans="30:50"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T79" s="13"/>
      <c r="AU79" s="13"/>
      <c r="AV79" s="13"/>
      <c r="AW79" s="13"/>
      <c r="AX79" s="13"/>
    </row>
    <row r="80" spans="30:50"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T80" s="13"/>
      <c r="AU80" s="13"/>
      <c r="AV80" s="13"/>
      <c r="AW80" s="13"/>
      <c r="AX80" s="13"/>
    </row>
    <row r="81" spans="30:50"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T81" s="13"/>
      <c r="AU81" s="13"/>
      <c r="AV81" s="13"/>
      <c r="AW81" s="13"/>
      <c r="AX81" s="13"/>
    </row>
    <row r="82" spans="30:50"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T82" s="13"/>
      <c r="AU82" s="13"/>
      <c r="AV82" s="13"/>
      <c r="AW82" s="13"/>
      <c r="AX82" s="13"/>
    </row>
    <row r="83" spans="30:50"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T83" s="13"/>
      <c r="AU83" s="13"/>
      <c r="AV83" s="13"/>
      <c r="AW83" s="13"/>
      <c r="AX83" s="13"/>
    </row>
    <row r="84" spans="30:50"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T84" s="13"/>
      <c r="AU84" s="13"/>
      <c r="AV84" s="13"/>
      <c r="AW84" s="13"/>
      <c r="AX84" s="13"/>
    </row>
    <row r="85" spans="30:50"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T85" s="13"/>
      <c r="AU85" s="13"/>
      <c r="AV85" s="13"/>
      <c r="AW85" s="13"/>
      <c r="AX85" s="13"/>
    </row>
    <row r="86" spans="30:50"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T86" s="13"/>
      <c r="AU86" s="13"/>
      <c r="AV86" s="13"/>
      <c r="AW86" s="13"/>
      <c r="AX86" s="13"/>
    </row>
    <row r="87" spans="30:50"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T87" s="13"/>
      <c r="AU87" s="13"/>
      <c r="AV87" s="13"/>
      <c r="AW87" s="13"/>
      <c r="AX87" s="13"/>
    </row>
    <row r="88" spans="30:50"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T88" s="13"/>
      <c r="AU88" s="13"/>
      <c r="AV88" s="13"/>
      <c r="AW88" s="13"/>
      <c r="AX88" s="13"/>
    </row>
    <row r="89" spans="30:50"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T89" s="13"/>
      <c r="AU89" s="13"/>
      <c r="AV89" s="13"/>
      <c r="AW89" s="13"/>
      <c r="AX89" s="13"/>
    </row>
    <row r="90" spans="30:50"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T90" s="13"/>
      <c r="AU90" s="13"/>
      <c r="AV90" s="13"/>
      <c r="AW90" s="13"/>
      <c r="AX90" s="13"/>
    </row>
    <row r="91" spans="30:50"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T91" s="13"/>
      <c r="AU91" s="13"/>
      <c r="AV91" s="13"/>
      <c r="AW91" s="13"/>
      <c r="AX91" s="13"/>
    </row>
    <row r="92" spans="30:50"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T92" s="13"/>
      <c r="AU92" s="13"/>
      <c r="AV92" s="13"/>
      <c r="AW92" s="13"/>
      <c r="AX92" s="13"/>
    </row>
    <row r="93" spans="30:50"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T93" s="13"/>
      <c r="AU93" s="13"/>
      <c r="AV93" s="13"/>
      <c r="AW93" s="13"/>
      <c r="AX93" s="13"/>
    </row>
    <row r="94" spans="30:50"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T94" s="13"/>
      <c r="AU94" s="13"/>
      <c r="AV94" s="13"/>
      <c r="AW94" s="13"/>
      <c r="AX94" s="13"/>
    </row>
    <row r="95" spans="30:50"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T95" s="13"/>
      <c r="AU95" s="13"/>
      <c r="AV95" s="13"/>
      <c r="AW95" s="13"/>
      <c r="AX95" s="13"/>
    </row>
    <row r="96" spans="30:50"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T96" s="13"/>
      <c r="AU96" s="13"/>
      <c r="AV96" s="13"/>
      <c r="AW96" s="13"/>
      <c r="AX96" s="13"/>
    </row>
    <row r="97" spans="30:50"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T97" s="13"/>
      <c r="AU97" s="13"/>
      <c r="AV97" s="13"/>
      <c r="AW97" s="13"/>
      <c r="AX97" s="13"/>
    </row>
    <row r="98" spans="30:50"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T98" s="13"/>
      <c r="AU98" s="13"/>
      <c r="AV98" s="13"/>
      <c r="AW98" s="13"/>
      <c r="AX98" s="13"/>
    </row>
    <row r="99" spans="30:50"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T99" s="13"/>
      <c r="AU99" s="13"/>
      <c r="AV99" s="13"/>
      <c r="AW99" s="13"/>
      <c r="AX99" s="13"/>
    </row>
    <row r="100" spans="30:50"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T100" s="13"/>
      <c r="AU100" s="13"/>
      <c r="AV100" s="13"/>
      <c r="AW100" s="13"/>
      <c r="AX100" s="13"/>
    </row>
    <row r="101" spans="30:50"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T101" s="13"/>
      <c r="AU101" s="13"/>
      <c r="AV101" s="13"/>
      <c r="AW101" s="13"/>
      <c r="AX101" s="13"/>
    </row>
    <row r="102" spans="30:50"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T102" s="13"/>
      <c r="AU102" s="13"/>
      <c r="AV102" s="13"/>
      <c r="AW102" s="13"/>
      <c r="AX102" s="13"/>
    </row>
    <row r="103" spans="30:50"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T103" s="13"/>
      <c r="AU103" s="13"/>
      <c r="AV103" s="13"/>
      <c r="AW103" s="13"/>
      <c r="AX103" s="13"/>
    </row>
    <row r="104" spans="30:50"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T104" s="13"/>
      <c r="AU104" s="13"/>
      <c r="AV104" s="13"/>
      <c r="AW104" s="13"/>
      <c r="AX104" s="13"/>
    </row>
    <row r="105" spans="30:50"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T105" s="13"/>
      <c r="AU105" s="13"/>
      <c r="AV105" s="13"/>
      <c r="AW105" s="13"/>
      <c r="AX105" s="13"/>
    </row>
    <row r="106" spans="30:50"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T106" s="13"/>
      <c r="AU106" s="13"/>
      <c r="AV106" s="13"/>
      <c r="AW106" s="13"/>
      <c r="AX106" s="13"/>
    </row>
    <row r="107" spans="30:50"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T107" s="13"/>
      <c r="AU107" s="13"/>
      <c r="AV107" s="13"/>
      <c r="AW107" s="13"/>
      <c r="AX107" s="13"/>
    </row>
    <row r="108" spans="30:50"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T108" s="13"/>
      <c r="AU108" s="13"/>
      <c r="AV108" s="13"/>
      <c r="AW108" s="13"/>
      <c r="AX108" s="13"/>
    </row>
    <row r="109" spans="30:50"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T109" s="13"/>
      <c r="AU109" s="13"/>
      <c r="AV109" s="13"/>
      <c r="AW109" s="13"/>
      <c r="AX109" s="13"/>
    </row>
    <row r="110" spans="30:50"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T110" s="13"/>
      <c r="AU110" s="13"/>
      <c r="AV110" s="13"/>
      <c r="AW110" s="13"/>
      <c r="AX110" s="13"/>
    </row>
    <row r="111" spans="30:50"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T111" s="13"/>
      <c r="AU111" s="13"/>
      <c r="AV111" s="13"/>
      <c r="AW111" s="13"/>
      <c r="AX111" s="13"/>
    </row>
    <row r="112" spans="30:50"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T112" s="13"/>
      <c r="AU112" s="13"/>
      <c r="AV112" s="13"/>
      <c r="AW112" s="13"/>
      <c r="AX112" s="13"/>
    </row>
    <row r="113" spans="30:50"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T113" s="13"/>
      <c r="AU113" s="13"/>
      <c r="AV113" s="13"/>
      <c r="AW113" s="13"/>
      <c r="AX113" s="13"/>
    </row>
    <row r="114" spans="30:50"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T114" s="13"/>
      <c r="AU114" s="13"/>
      <c r="AV114" s="13"/>
      <c r="AW114" s="13"/>
      <c r="AX114" s="13"/>
    </row>
    <row r="115" spans="30:50"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T115" s="13"/>
      <c r="AU115" s="13"/>
      <c r="AV115" s="13"/>
      <c r="AW115" s="13"/>
      <c r="AX115" s="13"/>
    </row>
    <row r="116" spans="30:50"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T116" s="13"/>
      <c r="AU116" s="13"/>
      <c r="AV116" s="13"/>
      <c r="AW116" s="13"/>
      <c r="AX116" s="13"/>
    </row>
    <row r="117" spans="30:50"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T117" s="13"/>
      <c r="AU117" s="13"/>
      <c r="AV117" s="13"/>
      <c r="AW117" s="13"/>
      <c r="AX117" s="13"/>
    </row>
    <row r="118" spans="30:50"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T118" s="13"/>
      <c r="AU118" s="13"/>
      <c r="AV118" s="13"/>
      <c r="AW118" s="13"/>
      <c r="AX118" s="13"/>
    </row>
    <row r="119" spans="30:50"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T119" s="13"/>
      <c r="AU119" s="13"/>
      <c r="AV119" s="13"/>
      <c r="AW119" s="13"/>
      <c r="AX119" s="13"/>
    </row>
    <row r="120" spans="30:50"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T120" s="13"/>
      <c r="AU120" s="13"/>
      <c r="AV120" s="13"/>
      <c r="AW120" s="13"/>
      <c r="AX120" s="13"/>
    </row>
    <row r="121" spans="30:50"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T121" s="13"/>
      <c r="AU121" s="13"/>
      <c r="AV121" s="13"/>
      <c r="AW121" s="13"/>
      <c r="AX121" s="13"/>
    </row>
    <row r="122" spans="30:50"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T122" s="13"/>
      <c r="AU122" s="13"/>
      <c r="AV122" s="13"/>
      <c r="AW122" s="13"/>
      <c r="AX122" s="13"/>
    </row>
    <row r="123" spans="30:50"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T123" s="13"/>
      <c r="AU123" s="13"/>
      <c r="AV123" s="13"/>
      <c r="AW123" s="13"/>
      <c r="AX123" s="13"/>
    </row>
    <row r="124" spans="30:50"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T124" s="13"/>
      <c r="AU124" s="13"/>
      <c r="AV124" s="13"/>
      <c r="AW124" s="13"/>
      <c r="AX124" s="13"/>
    </row>
    <row r="125" spans="30:50"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T125" s="13"/>
      <c r="AU125" s="13"/>
      <c r="AV125" s="13"/>
      <c r="AW125" s="13"/>
      <c r="AX125" s="13"/>
    </row>
    <row r="126" spans="30:50"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T126" s="13"/>
      <c r="AU126" s="13"/>
      <c r="AV126" s="13"/>
      <c r="AW126" s="13"/>
      <c r="AX126" s="13"/>
    </row>
    <row r="127" spans="30:50"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T127" s="13"/>
      <c r="AU127" s="13"/>
      <c r="AV127" s="13"/>
      <c r="AW127" s="13"/>
      <c r="AX127" s="13"/>
    </row>
    <row r="128" spans="30:50"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T128" s="13"/>
      <c r="AU128" s="13"/>
      <c r="AV128" s="13"/>
      <c r="AW128" s="13"/>
      <c r="AX128" s="13"/>
    </row>
    <row r="129" spans="30:50"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T129" s="13"/>
      <c r="AU129" s="13"/>
      <c r="AV129" s="13"/>
      <c r="AW129" s="13"/>
      <c r="AX129" s="13"/>
    </row>
    <row r="130" spans="30:50"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T130" s="13"/>
      <c r="AU130" s="13"/>
      <c r="AV130" s="13"/>
      <c r="AW130" s="13"/>
      <c r="AX130" s="13"/>
    </row>
    <row r="131" spans="30:50"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T131" s="13"/>
      <c r="AU131" s="13"/>
      <c r="AV131" s="13"/>
      <c r="AW131" s="13"/>
      <c r="AX131" s="13"/>
    </row>
    <row r="132" spans="30:50"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T132" s="13"/>
      <c r="AU132" s="13"/>
      <c r="AV132" s="13"/>
      <c r="AW132" s="13"/>
      <c r="AX132" s="13"/>
    </row>
    <row r="133" spans="30:50"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T133" s="13"/>
      <c r="AU133" s="13"/>
      <c r="AV133" s="13"/>
      <c r="AW133" s="13"/>
      <c r="AX133" s="13"/>
    </row>
    <row r="134" spans="30:50"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T134" s="13"/>
      <c r="AU134" s="13"/>
      <c r="AV134" s="13"/>
      <c r="AW134" s="13"/>
      <c r="AX134" s="13"/>
    </row>
    <row r="135" spans="30:50"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T135" s="13"/>
      <c r="AU135" s="13"/>
      <c r="AV135" s="13"/>
      <c r="AW135" s="13"/>
      <c r="AX135" s="13"/>
    </row>
    <row r="136" spans="30:50"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T136" s="13"/>
      <c r="AU136" s="13"/>
      <c r="AV136" s="13"/>
      <c r="AW136" s="13"/>
      <c r="AX136" s="13"/>
    </row>
    <row r="137" spans="30:50"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T137" s="13"/>
      <c r="AU137" s="13"/>
      <c r="AV137" s="13"/>
      <c r="AW137" s="13"/>
      <c r="AX137" s="13"/>
    </row>
    <row r="138" spans="30:50"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T138" s="13"/>
      <c r="AU138" s="13"/>
      <c r="AV138" s="13"/>
      <c r="AW138" s="13"/>
      <c r="AX138" s="13"/>
    </row>
    <row r="139" spans="30:50"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T139" s="13"/>
      <c r="AU139" s="13"/>
      <c r="AV139" s="13"/>
      <c r="AW139" s="13"/>
      <c r="AX139" s="13"/>
    </row>
    <row r="140" spans="30:50"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T140" s="13"/>
      <c r="AU140" s="13"/>
      <c r="AV140" s="13"/>
      <c r="AW140" s="13"/>
      <c r="AX140" s="13"/>
    </row>
    <row r="141" spans="30:50"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T141" s="13"/>
      <c r="AU141" s="13"/>
      <c r="AV141" s="13"/>
      <c r="AW141" s="13"/>
      <c r="AX141" s="13"/>
    </row>
    <row r="142" spans="30:50"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T142" s="13"/>
      <c r="AU142" s="13"/>
      <c r="AV142" s="13"/>
      <c r="AW142" s="13"/>
      <c r="AX142" s="13"/>
    </row>
    <row r="143" spans="30:50"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T143" s="13"/>
      <c r="AU143" s="13"/>
      <c r="AV143" s="13"/>
      <c r="AW143" s="13"/>
      <c r="AX143" s="13"/>
    </row>
    <row r="144" spans="30:50"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T144" s="13"/>
      <c r="AU144" s="13"/>
      <c r="AV144" s="13"/>
      <c r="AW144" s="13"/>
      <c r="AX144" s="13"/>
    </row>
    <row r="145" spans="30:50"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T145" s="13"/>
      <c r="AU145" s="13"/>
      <c r="AV145" s="13"/>
      <c r="AW145" s="13"/>
      <c r="AX145" s="13"/>
    </row>
    <row r="146" spans="30:50"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  <c r="AR146" s="13"/>
      <c r="AT146" s="13"/>
      <c r="AU146" s="13"/>
      <c r="AV146" s="13"/>
      <c r="AW146" s="13"/>
      <c r="AX146" s="13"/>
    </row>
    <row r="147" spans="30:50"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  <c r="AT147" s="13"/>
      <c r="AU147" s="13"/>
      <c r="AV147" s="13"/>
      <c r="AW147" s="13"/>
      <c r="AX147" s="13"/>
    </row>
    <row r="148" spans="30:50"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T148" s="13"/>
      <c r="AU148" s="13"/>
      <c r="AV148" s="13"/>
      <c r="AW148" s="13"/>
      <c r="AX148" s="13"/>
    </row>
    <row r="149" spans="30:50"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T149" s="13"/>
      <c r="AU149" s="13"/>
      <c r="AV149" s="13"/>
      <c r="AW149" s="13"/>
      <c r="AX149" s="13"/>
    </row>
    <row r="150" spans="30:50"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T150" s="13"/>
      <c r="AU150" s="13"/>
      <c r="AV150" s="13"/>
      <c r="AW150" s="13"/>
      <c r="AX150" s="13"/>
    </row>
    <row r="151" spans="30:50"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  <c r="AR151" s="13"/>
      <c r="AT151" s="13"/>
      <c r="AU151" s="13"/>
      <c r="AV151" s="13"/>
      <c r="AW151" s="13"/>
      <c r="AX151" s="13"/>
    </row>
    <row r="152" spans="30:50"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T152" s="13"/>
      <c r="AU152" s="13"/>
      <c r="AV152" s="13"/>
      <c r="AW152" s="13"/>
      <c r="AX152" s="13"/>
    </row>
    <row r="153" spans="30:50"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T153" s="13"/>
      <c r="AU153" s="13"/>
      <c r="AV153" s="13"/>
      <c r="AW153" s="13"/>
      <c r="AX153" s="13"/>
    </row>
    <row r="154" spans="30:50"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T154" s="13"/>
      <c r="AU154" s="13"/>
      <c r="AV154" s="13"/>
      <c r="AW154" s="13"/>
      <c r="AX154" s="13"/>
    </row>
    <row r="155" spans="30:50"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T155" s="13"/>
      <c r="AU155" s="13"/>
      <c r="AV155" s="13"/>
      <c r="AW155" s="13"/>
      <c r="AX155" s="13"/>
    </row>
    <row r="156" spans="30:50"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  <c r="AT156" s="13"/>
      <c r="AU156" s="13"/>
      <c r="AV156" s="13"/>
      <c r="AW156" s="13"/>
      <c r="AX156" s="13"/>
    </row>
    <row r="157" spans="30:50"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  <c r="AR157" s="13"/>
      <c r="AT157" s="13"/>
      <c r="AU157" s="13"/>
      <c r="AV157" s="13"/>
      <c r="AW157" s="13"/>
      <c r="AX157" s="13"/>
    </row>
    <row r="158" spans="30:50"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T158" s="13"/>
      <c r="AU158" s="13"/>
      <c r="AV158" s="13"/>
      <c r="AW158" s="13"/>
      <c r="AX158" s="13"/>
    </row>
    <row r="159" spans="30:50"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T159" s="13"/>
      <c r="AU159" s="13"/>
      <c r="AV159" s="13"/>
      <c r="AW159" s="13"/>
      <c r="AX159" s="13"/>
    </row>
    <row r="160" spans="30:50"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T160" s="13"/>
      <c r="AU160" s="13"/>
      <c r="AV160" s="13"/>
      <c r="AW160" s="13"/>
      <c r="AX160" s="13"/>
    </row>
    <row r="161" spans="30:50"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  <c r="AT161" s="13"/>
      <c r="AU161" s="13"/>
      <c r="AV161" s="13"/>
      <c r="AW161" s="13"/>
      <c r="AX161" s="13"/>
    </row>
    <row r="162" spans="30:50"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  <c r="AT162" s="13"/>
      <c r="AU162" s="13"/>
      <c r="AV162" s="13"/>
      <c r="AW162" s="13"/>
      <c r="AX162" s="13"/>
    </row>
    <row r="163" spans="30:50"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T163" s="13"/>
      <c r="AU163" s="13"/>
      <c r="AV163" s="13"/>
      <c r="AW163" s="13"/>
      <c r="AX163" s="13"/>
    </row>
    <row r="164" spans="30:50"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T164" s="13"/>
      <c r="AU164" s="13"/>
      <c r="AV164" s="13"/>
      <c r="AW164" s="13"/>
      <c r="AX164" s="13"/>
    </row>
    <row r="165" spans="30:50"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T165" s="13"/>
      <c r="AU165" s="13"/>
      <c r="AV165" s="13"/>
      <c r="AW165" s="13"/>
      <c r="AX165" s="13"/>
    </row>
    <row r="166" spans="30:50"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T166" s="13"/>
      <c r="AU166" s="13"/>
      <c r="AV166" s="13"/>
      <c r="AW166" s="13"/>
      <c r="AX166" s="13"/>
    </row>
    <row r="167" spans="30:50"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13"/>
      <c r="AT167" s="13"/>
      <c r="AU167" s="13"/>
      <c r="AV167" s="13"/>
      <c r="AW167" s="13"/>
      <c r="AX167" s="13"/>
    </row>
    <row r="168" spans="30:50"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T168" s="13"/>
      <c r="AU168" s="13"/>
      <c r="AV168" s="13"/>
      <c r="AW168" s="13"/>
      <c r="AX168" s="13"/>
    </row>
    <row r="169" spans="30:50"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T169" s="13"/>
      <c r="AU169" s="13"/>
      <c r="AV169" s="13"/>
      <c r="AW169" s="13"/>
      <c r="AX169" s="13"/>
    </row>
    <row r="170" spans="30:50"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  <c r="AR170" s="13"/>
      <c r="AT170" s="13"/>
      <c r="AU170" s="13"/>
      <c r="AV170" s="13"/>
      <c r="AW170" s="13"/>
      <c r="AX170" s="13"/>
    </row>
    <row r="171" spans="30:50"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/>
      <c r="AT171" s="13"/>
      <c r="AU171" s="13"/>
      <c r="AV171" s="13"/>
      <c r="AW171" s="13"/>
      <c r="AX171" s="13"/>
    </row>
    <row r="172" spans="30:50"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  <c r="AR172" s="13"/>
      <c r="AT172" s="13"/>
      <c r="AU172" s="13"/>
      <c r="AV172" s="13"/>
      <c r="AW172" s="13"/>
      <c r="AX172" s="13"/>
    </row>
    <row r="173" spans="30:50"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  <c r="AT173" s="13"/>
      <c r="AU173" s="13"/>
      <c r="AV173" s="13"/>
      <c r="AW173" s="13"/>
      <c r="AX173" s="13"/>
    </row>
    <row r="174" spans="30:50"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13"/>
      <c r="AT174" s="13"/>
      <c r="AU174" s="13"/>
      <c r="AV174" s="13"/>
      <c r="AW174" s="13"/>
      <c r="AX174" s="13"/>
    </row>
    <row r="175" spans="30:50"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T175" s="13"/>
      <c r="AU175" s="13"/>
      <c r="AV175" s="13"/>
      <c r="AW175" s="13"/>
      <c r="AX175" s="13"/>
    </row>
    <row r="176" spans="30:50"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T176" s="13"/>
      <c r="AU176" s="13"/>
      <c r="AV176" s="13"/>
      <c r="AW176" s="13"/>
      <c r="AX176" s="13"/>
    </row>
    <row r="177" spans="30:50"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  <c r="AQ177" s="13"/>
      <c r="AR177" s="13"/>
      <c r="AT177" s="13"/>
      <c r="AU177" s="13"/>
      <c r="AV177" s="13"/>
      <c r="AW177" s="13"/>
      <c r="AX177" s="13"/>
    </row>
    <row r="178" spans="30:50"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13"/>
      <c r="AR178" s="13"/>
      <c r="AT178" s="13"/>
      <c r="AU178" s="13"/>
      <c r="AV178" s="13"/>
      <c r="AW178" s="13"/>
      <c r="AX178" s="13"/>
    </row>
    <row r="179" spans="30:50"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13"/>
      <c r="AT179" s="13"/>
      <c r="AU179" s="13"/>
      <c r="AV179" s="13"/>
      <c r="AW179" s="13"/>
      <c r="AX179" s="13"/>
    </row>
    <row r="180" spans="30:50"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  <c r="AR180" s="13"/>
      <c r="AT180" s="13"/>
      <c r="AU180" s="13"/>
      <c r="AV180" s="13"/>
      <c r="AW180" s="13"/>
      <c r="AX180" s="13"/>
    </row>
    <row r="181" spans="30:50"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  <c r="AQ181" s="13"/>
      <c r="AR181" s="13"/>
      <c r="AT181" s="13"/>
      <c r="AU181" s="13"/>
      <c r="AV181" s="13"/>
      <c r="AW181" s="13"/>
      <c r="AX181" s="13"/>
    </row>
    <row r="182" spans="30:50"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  <c r="AR182" s="13"/>
      <c r="AT182" s="13"/>
      <c r="AU182" s="13"/>
      <c r="AV182" s="13"/>
      <c r="AW182" s="13"/>
      <c r="AX182" s="13"/>
    </row>
    <row r="183" spans="30:50"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  <c r="AR183" s="13"/>
      <c r="AT183" s="13"/>
      <c r="AU183" s="13"/>
      <c r="AV183" s="13"/>
      <c r="AW183" s="13"/>
      <c r="AX183" s="13"/>
    </row>
    <row r="184" spans="30:50"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  <c r="AR184" s="13"/>
      <c r="AT184" s="13"/>
      <c r="AU184" s="13"/>
      <c r="AV184" s="13"/>
      <c r="AW184" s="13"/>
      <c r="AX184" s="13"/>
    </row>
    <row r="185" spans="30:50"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  <c r="AR185" s="13"/>
      <c r="AT185" s="13"/>
      <c r="AU185" s="13"/>
      <c r="AV185" s="13"/>
      <c r="AW185" s="13"/>
      <c r="AX185" s="13"/>
    </row>
    <row r="186" spans="30:50"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  <c r="AR186" s="13"/>
      <c r="AT186" s="13"/>
      <c r="AU186" s="13"/>
      <c r="AV186" s="13"/>
      <c r="AW186" s="13"/>
      <c r="AX186" s="13"/>
    </row>
    <row r="187" spans="30:50"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  <c r="AQ187" s="13"/>
      <c r="AR187" s="13"/>
      <c r="AT187" s="13"/>
      <c r="AU187" s="13"/>
      <c r="AV187" s="13"/>
      <c r="AW187" s="13"/>
      <c r="AX187" s="13"/>
    </row>
    <row r="188" spans="30:50"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3"/>
      <c r="AT188" s="13"/>
      <c r="AU188" s="13"/>
      <c r="AV188" s="13"/>
      <c r="AW188" s="13"/>
      <c r="AX188" s="13"/>
    </row>
    <row r="189" spans="30:50"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  <c r="AQ189" s="13"/>
      <c r="AR189" s="13"/>
      <c r="AT189" s="13"/>
      <c r="AU189" s="13"/>
      <c r="AV189" s="13"/>
      <c r="AW189" s="13"/>
      <c r="AX189" s="13"/>
    </row>
    <row r="190" spans="30:50"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  <c r="AR190" s="13"/>
      <c r="AT190" s="13"/>
      <c r="AU190" s="13"/>
      <c r="AV190" s="13"/>
      <c r="AW190" s="13"/>
      <c r="AX190" s="13"/>
    </row>
    <row r="191" spans="30:50"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  <c r="AR191" s="13"/>
      <c r="AT191" s="13"/>
      <c r="AU191" s="13"/>
      <c r="AV191" s="13"/>
      <c r="AW191" s="13"/>
      <c r="AX191" s="13"/>
    </row>
    <row r="192" spans="30:50"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  <c r="AQ192" s="13"/>
      <c r="AR192" s="13"/>
      <c r="AT192" s="13"/>
      <c r="AU192" s="13"/>
      <c r="AV192" s="13"/>
      <c r="AW192" s="13"/>
      <c r="AX192" s="13"/>
    </row>
    <row r="193" spans="30:50"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  <c r="AQ193" s="13"/>
      <c r="AR193" s="13"/>
      <c r="AT193" s="13"/>
      <c r="AU193" s="13"/>
      <c r="AV193" s="13"/>
      <c r="AW193" s="13"/>
      <c r="AX193" s="13"/>
    </row>
    <row r="194" spans="30:50"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  <c r="AQ194" s="13"/>
      <c r="AR194" s="13"/>
      <c r="AT194" s="13"/>
      <c r="AU194" s="13"/>
      <c r="AV194" s="13"/>
      <c r="AW194" s="13"/>
      <c r="AX194" s="13"/>
    </row>
    <row r="195" spans="30:50"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  <c r="AP195" s="13"/>
      <c r="AQ195" s="13"/>
      <c r="AR195" s="13"/>
      <c r="AT195" s="13"/>
      <c r="AU195" s="13"/>
      <c r="AV195" s="13"/>
      <c r="AW195" s="13"/>
      <c r="AX195" s="13"/>
    </row>
    <row r="196" spans="30:50"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  <c r="AQ196" s="13"/>
      <c r="AR196" s="13"/>
      <c r="AT196" s="13"/>
      <c r="AU196" s="13"/>
      <c r="AV196" s="13"/>
      <c r="AW196" s="13"/>
      <c r="AX196" s="13"/>
    </row>
    <row r="197" spans="30:50"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O197" s="13"/>
      <c r="AP197" s="13"/>
      <c r="AQ197" s="13"/>
      <c r="AR197" s="13"/>
      <c r="AT197" s="13"/>
      <c r="AU197" s="13"/>
      <c r="AV197" s="13"/>
      <c r="AW197" s="13"/>
      <c r="AX197" s="13"/>
    </row>
    <row r="198" spans="30:50"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  <c r="AP198" s="13"/>
      <c r="AQ198" s="13"/>
      <c r="AR198" s="13"/>
      <c r="AT198" s="13"/>
      <c r="AU198" s="13"/>
      <c r="AV198" s="13"/>
      <c r="AW198" s="13"/>
      <c r="AX198" s="13"/>
    </row>
    <row r="199" spans="30:50"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  <c r="AP199" s="13"/>
      <c r="AQ199" s="13"/>
      <c r="AR199" s="13"/>
      <c r="AT199" s="13"/>
      <c r="AU199" s="13"/>
      <c r="AV199" s="13"/>
      <c r="AW199" s="13"/>
      <c r="AX199" s="13"/>
    </row>
    <row r="200" spans="30:50"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  <c r="AP200" s="13"/>
      <c r="AQ200" s="13"/>
      <c r="AR200" s="13"/>
      <c r="AT200" s="13"/>
      <c r="AU200" s="13"/>
      <c r="AV200" s="13"/>
      <c r="AW200" s="13"/>
      <c r="AX200" s="13"/>
    </row>
    <row r="201" spans="30:50"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/>
      <c r="AP201" s="13"/>
      <c r="AQ201" s="13"/>
      <c r="AR201" s="13"/>
      <c r="AT201" s="13"/>
      <c r="AU201" s="13"/>
      <c r="AV201" s="13"/>
      <c r="AW201" s="13"/>
      <c r="AX201" s="13"/>
    </row>
    <row r="202" spans="30:50"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  <c r="AQ202" s="13"/>
      <c r="AR202" s="13"/>
      <c r="AT202" s="13"/>
      <c r="AU202" s="13"/>
      <c r="AV202" s="13"/>
      <c r="AW202" s="13"/>
      <c r="AX202" s="13"/>
    </row>
    <row r="203" spans="30:50"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  <c r="AO203" s="13"/>
      <c r="AP203" s="13"/>
      <c r="AQ203" s="13"/>
      <c r="AR203" s="13"/>
      <c r="AT203" s="13"/>
      <c r="AU203" s="13"/>
      <c r="AV203" s="13"/>
      <c r="AW203" s="13"/>
      <c r="AX203" s="13"/>
    </row>
    <row r="204" spans="30:50"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  <c r="AO204" s="13"/>
      <c r="AP204" s="13"/>
      <c r="AQ204" s="13"/>
      <c r="AR204" s="13"/>
      <c r="AT204" s="13"/>
      <c r="AU204" s="13"/>
      <c r="AV204" s="13"/>
      <c r="AW204" s="13"/>
      <c r="AX204" s="13"/>
    </row>
    <row r="205" spans="30:50"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  <c r="AP205" s="13"/>
      <c r="AQ205" s="13"/>
      <c r="AR205" s="13"/>
      <c r="AT205" s="13"/>
      <c r="AU205" s="13"/>
      <c r="AV205" s="13"/>
      <c r="AW205" s="13"/>
      <c r="AX205" s="13"/>
    </row>
    <row r="206" spans="30:50"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  <c r="AO206" s="13"/>
      <c r="AP206" s="13"/>
      <c r="AQ206" s="13"/>
      <c r="AR206" s="13"/>
      <c r="AT206" s="13"/>
      <c r="AU206" s="13"/>
      <c r="AV206" s="13"/>
      <c r="AW206" s="13"/>
      <c r="AX206" s="13"/>
    </row>
    <row r="207" spans="30:50"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  <c r="AO207" s="13"/>
      <c r="AP207" s="13"/>
      <c r="AQ207" s="13"/>
      <c r="AR207" s="13"/>
      <c r="AT207" s="13"/>
      <c r="AU207" s="13"/>
      <c r="AV207" s="13"/>
      <c r="AW207" s="13"/>
      <c r="AX207" s="13"/>
    </row>
    <row r="208" spans="30:50"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3"/>
      <c r="AQ208" s="13"/>
      <c r="AR208" s="13"/>
      <c r="AT208" s="13"/>
      <c r="AU208" s="13"/>
      <c r="AV208" s="13"/>
      <c r="AW208" s="13"/>
      <c r="AX208" s="13"/>
    </row>
    <row r="209" spans="30:50"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  <c r="AO209" s="13"/>
      <c r="AP209" s="13"/>
      <c r="AQ209" s="13"/>
      <c r="AR209" s="13"/>
      <c r="AT209" s="13"/>
      <c r="AU209" s="13"/>
      <c r="AV209" s="13"/>
      <c r="AW209" s="13"/>
      <c r="AX209" s="13"/>
    </row>
    <row r="210" spans="30:50"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  <c r="AO210" s="13"/>
      <c r="AP210" s="13"/>
      <c r="AQ210" s="13"/>
      <c r="AR210" s="13"/>
      <c r="AT210" s="13"/>
      <c r="AU210" s="13"/>
      <c r="AV210" s="13"/>
      <c r="AW210" s="13"/>
      <c r="AX210" s="13"/>
    </row>
  </sheetData>
  <sheetProtection algorithmName="SHA-512" hashValue="+WlyoY98i3O/0b+yqluR9Gz8De5lWMen5lir4WPAmabGTSGz7GEzLv/OC4+yyUo+0az4f6lyR3H+L8c/MdRn+g==" saltValue="EHPWyFgq+YjtLQ9OcjIOqQ==" spinCount="100000" sheet="1" objects="1" scenarios="1" selectLockedCells="1"/>
  <mergeCells count="32">
    <mergeCell ref="E21:E22"/>
    <mergeCell ref="E53:L53"/>
    <mergeCell ref="E56:L56"/>
    <mergeCell ref="E42:L42"/>
    <mergeCell ref="E45:L45"/>
    <mergeCell ref="E50:L50"/>
    <mergeCell ref="E20:L20"/>
    <mergeCell ref="E6:E7"/>
    <mergeCell ref="E9:E10"/>
    <mergeCell ref="E12:E13"/>
    <mergeCell ref="E15:E16"/>
    <mergeCell ref="E18:E19"/>
    <mergeCell ref="E8:L8"/>
    <mergeCell ref="E11:L11"/>
    <mergeCell ref="E14:L14"/>
    <mergeCell ref="E17:L17"/>
    <mergeCell ref="E59:L59"/>
    <mergeCell ref="E23:L23"/>
    <mergeCell ref="E28:L28"/>
    <mergeCell ref="E31:L31"/>
    <mergeCell ref="E34:L34"/>
    <mergeCell ref="E39:L39"/>
    <mergeCell ref="E48:E49"/>
    <mergeCell ref="E51:E52"/>
    <mergeCell ref="E54:E55"/>
    <mergeCell ref="E57:E58"/>
    <mergeCell ref="E40:E41"/>
    <mergeCell ref="E43:E44"/>
    <mergeCell ref="E26:E27"/>
    <mergeCell ref="E29:E30"/>
    <mergeCell ref="E32:E33"/>
    <mergeCell ref="E37:E38"/>
  </mergeCells>
  <dataValidations count="1">
    <dataValidation type="list" allowBlank="1" showInputMessage="1" showErrorMessage="1" sqref="G54:G55 G57:G58 G51:G52 G48:G49 G43:G44 G40:G41 G37:G38 G32:G33 G29:G30 G26:G27 G21:G22 G18:G19 G15:G16 G12:G13 G9:G10 G6:G7">
      <formula1>$BA$5:$BA$10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15</vt:i4>
      </vt:variant>
    </vt:vector>
  </HeadingPairs>
  <TitlesOfParts>
    <vt:vector size="48" baseType="lpstr">
      <vt:lpstr>Sheet4</vt:lpstr>
      <vt:lpstr>Sheet4 (2)</vt:lpstr>
      <vt:lpstr>Sheet6</vt:lpstr>
      <vt:lpstr>Sheet1</vt:lpstr>
      <vt:lpstr>Sheet1 (2)</vt:lpstr>
      <vt:lpstr>Sheet1 (3)</vt:lpstr>
      <vt:lpstr>Sheet1 (4)</vt:lpstr>
      <vt:lpstr>Sheet1 (5)</vt:lpstr>
      <vt:lpstr>Sheet1 (6)</vt:lpstr>
      <vt:lpstr>Sheet1 (7)</vt:lpstr>
      <vt:lpstr>Sheet2</vt:lpstr>
      <vt:lpstr>Sheet5</vt:lpstr>
      <vt:lpstr>Sheet3</vt:lpstr>
      <vt:lpstr>Sheet7</vt:lpstr>
      <vt:lpstr>Sheet7 (2)</vt:lpstr>
      <vt:lpstr>Sheet7 (3)</vt:lpstr>
      <vt:lpstr>Sheet7 (4)</vt:lpstr>
      <vt:lpstr>Sheet7 (5)</vt:lpstr>
      <vt:lpstr>Sheet7 (6)</vt:lpstr>
      <vt:lpstr>Sheet7 (7)</vt:lpstr>
      <vt:lpstr>ReportFA</vt:lpstr>
      <vt:lpstr>ReportPA</vt:lpstr>
      <vt:lpstr>Table1</vt:lpstr>
      <vt:lpstr>Table2</vt:lpstr>
      <vt:lpstr>Table3</vt:lpstr>
      <vt:lpstr>Table4</vt:lpstr>
      <vt:lpstr>Table5</vt:lpstr>
      <vt:lpstr>Table6</vt:lpstr>
      <vt:lpstr>Table7</vt:lpstr>
      <vt:lpstr>Table8</vt:lpstr>
      <vt:lpstr>Sheet2 (2)</vt:lpstr>
      <vt:lpstr>Sheet8</vt:lpstr>
      <vt:lpstr>Sheet9</vt:lpstr>
      <vt:lpstr>Sheet1!_ftn1</vt:lpstr>
      <vt:lpstr>Sheet2!_ftn2</vt:lpstr>
      <vt:lpstr>'Sheet2 (2)'!_ftn2</vt:lpstr>
      <vt:lpstr>Sheet2!_ftn3</vt:lpstr>
      <vt:lpstr>'Sheet2 (2)'!_ftn3</vt:lpstr>
      <vt:lpstr>Sheet2!_ftnref2</vt:lpstr>
      <vt:lpstr>'Sheet2 (2)'!_ftnref2</vt:lpstr>
      <vt:lpstr>'Sheet1 (6)'!OLE_LINK47</vt:lpstr>
      <vt:lpstr>Sheet1!OLE_LINK59</vt:lpstr>
      <vt:lpstr>Sheet1!OLE_LINK9</vt:lpstr>
      <vt:lpstr>ReportFA!Print_Area</vt:lpstr>
      <vt:lpstr>ReportPA!Print_Area</vt:lpstr>
      <vt:lpstr>Sheet4!Print_Area</vt:lpstr>
      <vt:lpstr>Sheet9!Print_Area</vt:lpstr>
      <vt:lpstr>Table3!Print_Titles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Nadzri</dc:creator>
  <cp:lastModifiedBy>Owner</cp:lastModifiedBy>
  <cp:lastPrinted>2018-03-07T13:30:22Z</cp:lastPrinted>
  <dcterms:created xsi:type="dcterms:W3CDTF">2016-05-10T03:35:08Z</dcterms:created>
  <dcterms:modified xsi:type="dcterms:W3CDTF">2018-06-30T05:19:16Z</dcterms:modified>
</cp:coreProperties>
</file>